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sec\021_共済共有\10 掛金・負担金\03_任意継続組合員掛金\08_試算シート\"/>
    </mc:Choice>
  </mc:AlternateContent>
  <workbookProtection workbookPassword="CC09" lockStructure="1"/>
  <bookViews>
    <workbookView xWindow="0" yWindow="0" windowWidth="15705" windowHeight="7530"/>
  </bookViews>
  <sheets>
    <sheet name="試算シート（短期掛金）" sheetId="2" r:id="rId1"/>
    <sheet name="試算シート(標準報酬月額)" sheetId="4" r:id="rId2"/>
    <sheet name="算出シート" sheetId="1" state="hidden" r:id="rId3"/>
    <sheet name="算出シート2" sheetId="3" state="hidden" r:id="rId4"/>
  </sheets>
  <definedNames>
    <definedName name="_xlnm.Print_Area" localSheetId="0">'試算シート（短期掛金）'!$A$1:$T$35</definedName>
    <definedName name="_xlnm.Print_Area" localSheetId="1">'試算シート(標準報酬月額)'!$A$1:$T$35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 i="4" l="1"/>
  <c r="J24" i="4"/>
  <c r="O24" i="4"/>
  <c r="O17" i="4"/>
  <c r="O23" i="4"/>
  <c r="O18" i="4"/>
  <c r="J18" i="4"/>
  <c r="F18" i="4"/>
  <c r="D22" i="3"/>
  <c r="D21" i="3"/>
  <c r="D20" i="3"/>
  <c r="D19" i="3"/>
  <c r="E31" i="3"/>
  <c r="D32" i="3"/>
  <c r="H3" i="3"/>
  <c r="H4" i="3"/>
  <c r="H5" i="3"/>
  <c r="H6" i="3"/>
  <c r="H7" i="3"/>
  <c r="H8" i="3"/>
  <c r="H9" i="3"/>
  <c r="H10" i="3"/>
  <c r="H11" i="3"/>
  <c r="H12" i="3"/>
  <c r="H13" i="3"/>
  <c r="H2" i="3"/>
  <c r="M19" i="3"/>
  <c r="M21" i="3"/>
  <c r="M22" i="3"/>
  <c r="M23" i="3"/>
  <c r="M24" i="3"/>
  <c r="M25" i="3"/>
  <c r="M26" i="3"/>
  <c r="M27" i="3"/>
  <c r="M28" i="3"/>
  <c r="M29" i="3"/>
  <c r="M30" i="3"/>
  <c r="M18" i="3"/>
  <c r="I19" i="3"/>
  <c r="I21" i="3"/>
  <c r="I22" i="3"/>
  <c r="I23" i="3"/>
  <c r="I24" i="3"/>
  <c r="I25" i="3"/>
  <c r="I26" i="3"/>
  <c r="I27" i="3"/>
  <c r="I28" i="3"/>
  <c r="I29" i="3"/>
  <c r="I30" i="3"/>
  <c r="I18" i="3"/>
  <c r="D7" i="3"/>
  <c r="D8" i="3"/>
  <c r="D6" i="3"/>
  <c r="D4" i="3"/>
  <c r="P13" i="4" s="1"/>
  <c r="D3" i="1"/>
  <c r="D5" i="1" s="1"/>
  <c r="D18" i="1" s="1"/>
  <c r="P13" i="2"/>
  <c r="D16" i="1" l="1"/>
  <c r="D24" i="1" s="1"/>
  <c r="D17" i="1"/>
  <c r="D2" i="3"/>
  <c r="D3" i="3"/>
  <c r="H13" i="4"/>
  <c r="D17" i="3" l="1"/>
  <c r="D16" i="3"/>
  <c r="J7" i="3"/>
  <c r="M7" i="3" s="1"/>
  <c r="J5" i="3"/>
  <c r="M5" i="3" s="1"/>
  <c r="J13" i="3"/>
  <c r="M13" i="3" s="1"/>
  <c r="J3" i="3"/>
  <c r="M3" i="3" s="1"/>
  <c r="J11" i="3"/>
  <c r="M11" i="3" s="1"/>
  <c r="J4" i="3"/>
  <c r="M4" i="3" s="1"/>
  <c r="J6" i="3"/>
  <c r="M6" i="3" s="1"/>
  <c r="J8" i="3"/>
  <c r="M8" i="3" s="1"/>
  <c r="J10" i="3"/>
  <c r="M10" i="3" s="1"/>
  <c r="J12" i="3"/>
  <c r="M12" i="3" s="1"/>
  <c r="J9" i="3"/>
  <c r="M9" i="3" s="1"/>
  <c r="D15" i="3"/>
  <c r="J2" i="3"/>
  <c r="M2" i="3" s="1"/>
  <c r="D29" i="3" l="1"/>
  <c r="D26" i="3"/>
  <c r="F25" i="4"/>
  <c r="L9" i="3"/>
  <c r="L8" i="3"/>
  <c r="L10" i="3"/>
  <c r="L3" i="3"/>
  <c r="L11" i="3"/>
  <c r="L7" i="3"/>
  <c r="L4" i="3"/>
  <c r="L12" i="3"/>
  <c r="L5" i="3"/>
  <c r="L13" i="3"/>
  <c r="L6" i="3"/>
  <c r="L2" i="3"/>
  <c r="D31" i="3"/>
  <c r="D28" i="3"/>
  <c r="D33" i="3"/>
  <c r="F19" i="4"/>
  <c r="D30" i="3"/>
  <c r="K12" i="3"/>
  <c r="K10" i="3"/>
  <c r="K8" i="3"/>
  <c r="N8" i="3" s="1"/>
  <c r="K6" i="3"/>
  <c r="N6" i="3" s="1"/>
  <c r="K4" i="3"/>
  <c r="K2" i="3"/>
  <c r="D25" i="3"/>
  <c r="E25" i="3" s="1"/>
  <c r="K13" i="3"/>
  <c r="K11" i="3"/>
  <c r="K9" i="3"/>
  <c r="K7" i="3"/>
  <c r="K5" i="3"/>
  <c r="K3" i="3"/>
  <c r="D27" i="3"/>
  <c r="E28" i="3" l="1"/>
  <c r="N9" i="3"/>
  <c r="N5" i="3"/>
  <c r="N4" i="3"/>
  <c r="N7" i="3"/>
  <c r="N10" i="3"/>
  <c r="N13" i="3"/>
  <c r="N3" i="3"/>
  <c r="N2" i="3"/>
  <c r="F16" i="4" s="1"/>
  <c r="N11" i="3"/>
  <c r="N12" i="3"/>
  <c r="J23" i="4"/>
  <c r="J17" i="4"/>
  <c r="F17" i="4"/>
  <c r="O25" i="4"/>
  <c r="O19" i="4"/>
  <c r="J19" i="4"/>
  <c r="J25" i="4"/>
  <c r="F22" i="4" l="1"/>
  <c r="F23" i="4"/>
  <c r="J22" i="4"/>
  <c r="J16" i="4"/>
  <c r="O16" i="4"/>
  <c r="O22" i="4"/>
  <c r="J26" i="4" l="1"/>
  <c r="O26" i="4"/>
  <c r="H13" i="2" l="1"/>
  <c r="D2" i="1"/>
  <c r="D32" i="1" l="1"/>
  <c r="D31" i="1"/>
  <c r="K2" i="1"/>
  <c r="D28" i="1"/>
  <c r="D25" i="1"/>
  <c r="L4" i="1"/>
  <c r="L12" i="1"/>
  <c r="L13" i="1"/>
  <c r="L6" i="1"/>
  <c r="L9" i="1"/>
  <c r="L10" i="1"/>
  <c r="L3" i="1"/>
  <c r="L5" i="1"/>
  <c r="L7" i="1"/>
  <c r="L2" i="1"/>
  <c r="L11" i="1"/>
  <c r="F18" i="2"/>
  <c r="L8" i="1"/>
  <c r="J3" i="1"/>
  <c r="J13" i="1"/>
  <c r="J2" i="1"/>
  <c r="M2" i="1" s="1"/>
  <c r="N2" i="1" l="1"/>
  <c r="D20" i="1"/>
  <c r="F24" i="2" s="1"/>
  <c r="J24" i="2"/>
  <c r="J18" i="2"/>
  <c r="O24" i="2"/>
  <c r="O18" i="2"/>
  <c r="D27" i="1"/>
  <c r="O23" i="2"/>
  <c r="J17" i="2"/>
  <c r="K10" i="1"/>
  <c r="K8" i="1"/>
  <c r="K4" i="1"/>
  <c r="K9" i="1"/>
  <c r="K7" i="1"/>
  <c r="K13" i="1"/>
  <c r="K3" i="1"/>
  <c r="K6" i="1"/>
  <c r="K5" i="1"/>
  <c r="K12" i="1"/>
  <c r="K11" i="1"/>
  <c r="D19" i="1" l="1"/>
  <c r="J23" i="2"/>
  <c r="O17" i="2"/>
  <c r="F17" i="2"/>
  <c r="M3" i="1"/>
  <c r="J4" i="1"/>
  <c r="M4" i="1" s="1"/>
  <c r="N4" i="1" s="1"/>
  <c r="J5" i="1"/>
  <c r="M5" i="1" s="1"/>
  <c r="N5" i="1" s="1"/>
  <c r="J6" i="1"/>
  <c r="M6" i="1" s="1"/>
  <c r="N6" i="1" s="1"/>
  <c r="J7" i="1"/>
  <c r="M7" i="1" s="1"/>
  <c r="N7" i="1" s="1"/>
  <c r="J8" i="1"/>
  <c r="M8" i="1" s="1"/>
  <c r="J9" i="1"/>
  <c r="M9" i="1" s="1"/>
  <c r="N9" i="1" s="1"/>
  <c r="J10" i="1"/>
  <c r="M10" i="1" s="1"/>
  <c r="N10" i="1" s="1"/>
  <c r="J11" i="1"/>
  <c r="M11" i="1" s="1"/>
  <c r="N11" i="1" s="1"/>
  <c r="J12" i="1"/>
  <c r="M13" i="1"/>
  <c r="N13" i="1" s="1"/>
  <c r="D26" i="1" l="1"/>
  <c r="M12" i="1"/>
  <c r="D33" i="1" s="1"/>
  <c r="N8" i="1"/>
  <c r="N3" i="1"/>
  <c r="F23" i="2"/>
  <c r="F16" i="2"/>
  <c r="F19" i="2"/>
  <c r="D21" i="1" l="1"/>
  <c r="D22" i="1" s="1"/>
  <c r="E31" i="1"/>
  <c r="O16" i="2" s="1"/>
  <c r="O19" i="2"/>
  <c r="E24" i="1"/>
  <c r="J19" i="2"/>
  <c r="D29" i="1"/>
  <c r="E27" i="1" s="1"/>
  <c r="N12" i="1"/>
  <c r="O25" i="2"/>
  <c r="J22" i="2" l="1"/>
  <c r="J25" i="2"/>
  <c r="F22" i="2"/>
  <c r="F25" i="2"/>
  <c r="J16" i="2"/>
  <c r="O22" i="2"/>
  <c r="J26" i="2" l="1"/>
  <c r="O26" i="2"/>
</calcChain>
</file>

<file path=xl/comments1.xml><?xml version="1.0" encoding="utf-8"?>
<comments xmlns="http://schemas.openxmlformats.org/spreadsheetml/2006/main">
  <authors>
    <author>Windows ユーザー</author>
  </authors>
  <commentList>
    <comment ref="K8" authorId="0" shapeId="0">
      <text>
        <r>
          <rPr>
            <sz val="9"/>
            <color indexed="81"/>
            <rFont val="MS P ゴシック"/>
            <family val="3"/>
            <charset val="128"/>
          </rPr>
          <t xml:space="preserve">
</t>
        </r>
        <r>
          <rPr>
            <sz val="9"/>
            <color indexed="81"/>
            <rFont val="BIZ UDPゴシック"/>
            <family val="3"/>
            <charset val="128"/>
          </rPr>
          <t xml:space="preserve">給与明細表の控除額欄に記載されています。
</t>
        </r>
      </text>
    </comment>
    <comment ref="F14" authorId="0" shapeId="0">
      <text>
        <r>
          <rPr>
            <sz val="9"/>
            <color indexed="81"/>
            <rFont val="BIZ UDPゴシック"/>
            <family val="3"/>
            <charset val="128"/>
          </rPr>
          <t>任意継続の資格取得時に納付する金額です。</t>
        </r>
      </text>
    </comment>
    <comment ref="F20" authorId="0" shapeId="0">
      <text>
        <r>
          <rPr>
            <sz val="9"/>
            <color indexed="81"/>
            <rFont val="BIZ UDPゴシック"/>
            <family val="3"/>
            <charset val="128"/>
          </rPr>
          <t>資格取得した年度1年間にかかる合計金額です。前納払いの場合年率４％の割引があります。</t>
        </r>
      </text>
    </comment>
  </commentList>
</comments>
</file>

<file path=xl/comments2.xml><?xml version="1.0" encoding="utf-8"?>
<comments xmlns="http://schemas.openxmlformats.org/spreadsheetml/2006/main">
  <authors>
    <author>Windows ユーザー</author>
  </authors>
  <commentList>
    <comment ref="L8" authorId="0" shapeId="0">
      <text>
        <r>
          <rPr>
            <sz val="9"/>
            <color indexed="81"/>
            <rFont val="BIZ UDPゴシック"/>
            <family val="3"/>
            <charset val="128"/>
          </rPr>
          <t>毎年9月に定時決定されますので9月の給与明細表の備考欄をご確認ください。
なお、その後随時改定があった場合は９月以降の給与明細表の備考欄にて記載があります。
標準報酬月額がわからなければ別シートの短期掛金額を記入してください。</t>
        </r>
      </text>
    </comment>
    <comment ref="F14" authorId="0" shapeId="0">
      <text>
        <r>
          <rPr>
            <sz val="9"/>
            <color indexed="81"/>
            <rFont val="BIZ UDPゴシック"/>
            <family val="3"/>
            <charset val="128"/>
          </rPr>
          <t>任意継続の資格取得時に納付する金額です。</t>
        </r>
      </text>
    </comment>
    <comment ref="F20" authorId="0" shapeId="0">
      <text>
        <r>
          <rPr>
            <sz val="9"/>
            <color indexed="81"/>
            <rFont val="BIZ UDPゴシック"/>
            <family val="3"/>
            <charset val="128"/>
          </rPr>
          <t>資格取得した年度1年間にかかる合計金額です。前納払いの場合年率４％の割引があります。</t>
        </r>
      </text>
    </comment>
  </commentList>
</comments>
</file>

<file path=xl/comments3.xml><?xml version="1.0" encoding="utf-8"?>
<comments xmlns="http://schemas.openxmlformats.org/spreadsheetml/2006/main">
  <authors>
    <author>Windows ユーザー</author>
  </authors>
  <commentList>
    <comment ref="D2" authorId="0" shapeId="0">
      <text>
        <r>
          <rPr>
            <b/>
            <sz val="9"/>
            <color indexed="81"/>
            <rFont val="MS P ゴシック"/>
            <family val="3"/>
            <charset val="128"/>
          </rPr>
          <t>介護掛金の徴収対象日が誕生日の前月であるため、入力した誕生日ー１しています。</t>
        </r>
      </text>
    </comment>
    <comment ref="J2" authorId="0" shapeId="0">
      <text>
        <r>
          <rPr>
            <b/>
            <sz val="9"/>
            <color indexed="81"/>
            <rFont val="MS P ゴシック"/>
            <family val="3"/>
            <charset val="128"/>
          </rPr>
          <t>C2の生年月日と基準日との差から満年齢を算出</t>
        </r>
      </text>
    </comment>
    <comment ref="K2" authorId="0" shapeId="0">
      <text>
        <r>
          <rPr>
            <b/>
            <sz val="9"/>
            <color indexed="81"/>
            <rFont val="MS P ゴシック"/>
            <family val="3"/>
            <charset val="128"/>
          </rPr>
          <t>D5標準報酬に任継掛金率をかけて算出</t>
        </r>
      </text>
    </comment>
    <comment ref="M2" authorId="0" shapeId="0">
      <text>
        <r>
          <rPr>
            <b/>
            <sz val="9"/>
            <color indexed="81"/>
            <rFont val="MS P ゴシック"/>
            <family val="3"/>
            <charset val="128"/>
          </rPr>
          <t>標準報酬＊介護掛金率で算出
４０～６５歳までが対象のため年齢J列の年齢を参照して算出</t>
        </r>
      </text>
    </comment>
    <comment ref="D5" authorId="0" shapeId="0">
      <text>
        <r>
          <rPr>
            <b/>
            <sz val="9"/>
            <color indexed="81"/>
            <rFont val="MS P ゴシック"/>
            <family val="3"/>
            <charset val="128"/>
          </rPr>
          <t>短期掛金から標準報酬を算出（給与明細表に標準報酬月額の記載がないため記載のある短期掛金を入力してもらう）</t>
        </r>
      </text>
    </comment>
    <comment ref="D8" authorId="0" shapeId="0">
      <text>
        <r>
          <rPr>
            <b/>
            <sz val="9"/>
            <color indexed="81"/>
            <rFont val="MS P ゴシック"/>
            <family val="3"/>
            <charset val="128"/>
          </rPr>
          <t>Windows ユーザー:</t>
        </r>
        <r>
          <rPr>
            <sz val="9"/>
            <color indexed="81"/>
            <rFont val="MS P ゴシック"/>
            <family val="3"/>
            <charset val="128"/>
          </rPr>
          <t xml:space="preserve">
短期＋福祉で入力</t>
        </r>
      </text>
    </comment>
    <comment ref="L18" authorId="0" shapeId="0">
      <text>
        <r>
          <rPr>
            <b/>
            <sz val="9"/>
            <color indexed="81"/>
            <rFont val="MS P ゴシック"/>
            <family val="3"/>
            <charset val="128"/>
          </rPr>
          <t>前納率の変更がない限り変更なし（よっぽどなし）</t>
        </r>
      </text>
    </comment>
    <comment ref="B23" authorId="0" shapeId="0">
      <text>
        <r>
          <rPr>
            <b/>
            <sz val="9"/>
            <color indexed="81"/>
            <rFont val="MS P ゴシック"/>
            <family val="3"/>
            <charset val="128"/>
          </rPr>
          <t>資格取得の初月は前納率による割引がないため1年目の前期と後期で金額が異なる。ただし2年目はすべて割引がかかるので金額一緒（1年払いも同様の考えで２年目の方が安い）</t>
        </r>
      </text>
    </comment>
  </commentList>
</comments>
</file>

<file path=xl/sharedStrings.xml><?xml version="1.0" encoding="utf-8"?>
<sst xmlns="http://schemas.openxmlformats.org/spreadsheetml/2006/main" count="165" uniqueCount="82">
  <si>
    <t>標準報酬月額</t>
    <rPh sb="0" eb="6">
      <t>ヒョウジュンホウシュウゲツガク</t>
    </rPh>
    <phoneticPr fontId="1"/>
  </si>
  <si>
    <t>任意継続の標準報酬月額</t>
    <rPh sb="0" eb="4">
      <t>ニンイケイゾク</t>
    </rPh>
    <rPh sb="5" eb="11">
      <t>ヒョウジュンホウシュウゲツガク</t>
    </rPh>
    <phoneticPr fontId="1"/>
  </si>
  <si>
    <t>任継上限の標準報酬</t>
    <rPh sb="0" eb="4">
      <t>ニンケイジョウゲン</t>
    </rPh>
    <rPh sb="5" eb="9">
      <t>ヒョウジュンホウシュウ</t>
    </rPh>
    <phoneticPr fontId="1"/>
  </si>
  <si>
    <t>任継介護掛金率</t>
    <rPh sb="0" eb="2">
      <t>ニンケイ</t>
    </rPh>
    <rPh sb="2" eb="7">
      <t>カイゴカケキンリツ</t>
    </rPh>
    <phoneticPr fontId="1"/>
  </si>
  <si>
    <t>生年月日</t>
    <rPh sb="0" eb="4">
      <t>セイネンガッピ</t>
    </rPh>
    <phoneticPr fontId="1"/>
  </si>
  <si>
    <t>基準日（）</t>
    <rPh sb="0" eb="3">
      <t>キジュンビ</t>
    </rPh>
    <phoneticPr fontId="1"/>
  </si>
  <si>
    <t>対象月</t>
    <rPh sb="0" eb="3">
      <t>タイショウツキ</t>
    </rPh>
    <phoneticPr fontId="1"/>
  </si>
  <si>
    <t>年齢</t>
    <rPh sb="0" eb="2">
      <t>ネンレイ</t>
    </rPh>
    <phoneticPr fontId="1"/>
  </si>
  <si>
    <t>掛金</t>
    <rPh sb="0" eb="2">
      <t>カケキン</t>
    </rPh>
    <phoneticPr fontId="1"/>
  </si>
  <si>
    <t>毎月合計</t>
    <rPh sb="0" eb="2">
      <t>マイツキ</t>
    </rPh>
    <rPh sb="2" eb="4">
      <t>ゴウケイ</t>
    </rPh>
    <phoneticPr fontId="1"/>
  </si>
  <si>
    <t>X＝１</t>
  </si>
  <si>
    <t>X＝２</t>
  </si>
  <si>
    <t>X＝３</t>
  </si>
  <si>
    <t>X＝４</t>
  </si>
  <si>
    <t>X＝５</t>
  </si>
  <si>
    <t>X＝６</t>
  </si>
  <si>
    <t>X＝７</t>
  </si>
  <si>
    <t>X＝８</t>
  </si>
  <si>
    <t>X＝９</t>
  </si>
  <si>
    <t>X＝１０</t>
  </si>
  <si>
    <t>X＝１１</t>
  </si>
  <si>
    <t>X＝１２</t>
  </si>
  <si>
    <t>半年払（後期）掛金</t>
    <rPh sb="0" eb="3">
      <t>ハントシバラ</t>
    </rPh>
    <rPh sb="4" eb="6">
      <t>コウキ</t>
    </rPh>
    <rPh sb="7" eb="9">
      <t>カケキン</t>
    </rPh>
    <phoneticPr fontId="1"/>
  </si>
  <si>
    <t>半年払（前期）介護</t>
    <rPh sb="0" eb="3">
      <t>ハントシバラ</t>
    </rPh>
    <rPh sb="4" eb="6">
      <t>ゼンキ</t>
    </rPh>
    <rPh sb="7" eb="9">
      <t>カイゴ</t>
    </rPh>
    <phoneticPr fontId="1"/>
  </si>
  <si>
    <t>半年払（後期）介護</t>
    <rPh sb="0" eb="3">
      <t>ハントシバラ</t>
    </rPh>
    <rPh sb="4" eb="6">
      <t>コウキ</t>
    </rPh>
    <rPh sb="7" eb="9">
      <t>カイゴ</t>
    </rPh>
    <phoneticPr fontId="1"/>
  </si>
  <si>
    <t>【１年目】</t>
    <rPh sb="2" eb="4">
      <t>ネンメ</t>
    </rPh>
    <phoneticPr fontId="1"/>
  </si>
  <si>
    <t>1年払介護</t>
    <rPh sb="1" eb="3">
      <t>ネンバライ</t>
    </rPh>
    <rPh sb="3" eb="5">
      <t>カイゴ</t>
    </rPh>
    <phoneticPr fontId="1"/>
  </si>
  <si>
    <t>合計</t>
    <rPh sb="0" eb="2">
      <t>ゴウケイ</t>
    </rPh>
    <phoneticPr fontId="1"/>
  </si>
  <si>
    <t>短期掛金</t>
    <rPh sb="0" eb="4">
      <t>タンキカケキン</t>
    </rPh>
    <phoneticPr fontId="1"/>
  </si>
  <si>
    <t>前納差額</t>
    <rPh sb="0" eb="4">
      <t>ゼンノウサガク</t>
    </rPh>
    <phoneticPr fontId="1"/>
  </si>
  <si>
    <t>あなたの生年月日（yyyy/mm/ddで入力）</t>
    <rPh sb="4" eb="8">
      <t>セイネンガッピ</t>
    </rPh>
    <rPh sb="20" eb="22">
      <t>ニュウリョク</t>
    </rPh>
    <phoneticPr fontId="1"/>
  </si>
  <si>
    <t>試算結果（初回）</t>
    <rPh sb="0" eb="4">
      <t>シサンケッカ</t>
    </rPh>
    <rPh sb="5" eb="7">
      <t>ショカイ</t>
    </rPh>
    <phoneticPr fontId="1"/>
  </si>
  <si>
    <t>介護掛金</t>
    <rPh sb="0" eb="2">
      <t>カイゴ</t>
    </rPh>
    <rPh sb="2" eb="4">
      <t>カケキン</t>
    </rPh>
    <phoneticPr fontId="1"/>
  </si>
  <si>
    <t>内訳</t>
    <rPh sb="0" eb="2">
      <t>ウチワケ</t>
    </rPh>
    <phoneticPr fontId="1"/>
  </si>
  <si>
    <t>試算結果（年間）</t>
    <rPh sb="0" eb="4">
      <t>シサンケッカ</t>
    </rPh>
    <rPh sb="5" eb="7">
      <t>ネンカン</t>
    </rPh>
    <phoneticPr fontId="1"/>
  </si>
  <si>
    <t>掛金合計</t>
    <rPh sb="0" eb="4">
      <t>カケキンゴウケイ</t>
    </rPh>
    <phoneticPr fontId="1"/>
  </si>
  <si>
    <t>退職時の標準報酬月額</t>
    <rPh sb="0" eb="2">
      <t>タイショク</t>
    </rPh>
    <rPh sb="2" eb="3">
      <t>ジ</t>
    </rPh>
    <rPh sb="4" eb="10">
      <t>ヒョウジュンホウシュウゲツガク</t>
    </rPh>
    <phoneticPr fontId="1"/>
  </si>
  <si>
    <t>任継標準報酬月額の上限</t>
    <rPh sb="0" eb="2">
      <t>ニンケイ</t>
    </rPh>
    <rPh sb="2" eb="8">
      <t>ヒョウジュンホウシュウゲツガク</t>
    </rPh>
    <rPh sb="9" eb="11">
      <t>ジョウゲン</t>
    </rPh>
    <phoneticPr fontId="1"/>
  </si>
  <si>
    <t>※退職時の標準報酬月額と任継標準報酬の上限のどちらか低い方で算定します。</t>
    <rPh sb="1" eb="4">
      <t>タイショクジ</t>
    </rPh>
    <rPh sb="5" eb="9">
      <t>ヒョウジュンホウシュウ</t>
    </rPh>
    <rPh sb="9" eb="11">
      <t>ゲツガク</t>
    </rPh>
    <rPh sb="12" eb="14">
      <t>ニンケイ</t>
    </rPh>
    <rPh sb="14" eb="18">
      <t>ヒョウジュンホウシュウ</t>
    </rPh>
    <rPh sb="19" eb="21">
      <t>ジョウゲン</t>
    </rPh>
    <rPh sb="26" eb="27">
      <t>ヒク</t>
    </rPh>
    <rPh sb="28" eb="29">
      <t>ホウ</t>
    </rPh>
    <rPh sb="30" eb="32">
      <t>サンテイ</t>
    </rPh>
    <phoneticPr fontId="1"/>
  </si>
  <si>
    <t>◎納付方法は、申請時に以下の３種類から選択してください。</t>
    <phoneticPr fontId="1"/>
  </si>
  <si>
    <t>①毎月払　②半年前納（４～９月分、10～３月分）　③１年前納（４～３月分）</t>
    <phoneticPr fontId="1"/>
  </si>
  <si>
    <t>②③の場合、年４％の複利現価法による掛金の割引が適用されます。</t>
    <phoneticPr fontId="1"/>
  </si>
  <si>
    <t>毎月払(4月分)</t>
    <rPh sb="0" eb="1">
      <t>マイ</t>
    </rPh>
    <rPh sb="1" eb="3">
      <t>ツキバラ</t>
    </rPh>
    <rPh sb="5" eb="6">
      <t>ガツ</t>
    </rPh>
    <rPh sb="6" eb="7">
      <t>フン</t>
    </rPh>
    <phoneticPr fontId="1"/>
  </si>
  <si>
    <t>半年前納(4～9月分）</t>
    <rPh sb="0" eb="2">
      <t>ハントシ</t>
    </rPh>
    <rPh sb="2" eb="4">
      <t>ゼンノウ</t>
    </rPh>
    <rPh sb="8" eb="9">
      <t>ガツ</t>
    </rPh>
    <rPh sb="9" eb="10">
      <t>ブン</t>
    </rPh>
    <phoneticPr fontId="1"/>
  </si>
  <si>
    <t>半年前納(4～9月,10～翌年3月分)</t>
    <rPh sb="0" eb="2">
      <t>ハントシ</t>
    </rPh>
    <rPh sb="2" eb="4">
      <t>ゼンノウ</t>
    </rPh>
    <rPh sb="8" eb="9">
      <t>ガツ</t>
    </rPh>
    <rPh sb="13" eb="15">
      <t>ヨクネン</t>
    </rPh>
    <rPh sb="16" eb="17">
      <t>ガツ</t>
    </rPh>
    <rPh sb="17" eb="18">
      <t>ブン</t>
    </rPh>
    <phoneticPr fontId="1"/>
  </si>
  <si>
    <t>1年前納(4月～翌年3月分)</t>
    <rPh sb="1" eb="2">
      <t>ネン</t>
    </rPh>
    <rPh sb="2" eb="4">
      <t>ゼンノウ</t>
    </rPh>
    <rPh sb="6" eb="7">
      <t>ガツ</t>
    </rPh>
    <rPh sb="8" eb="10">
      <t>ヨクネン</t>
    </rPh>
    <rPh sb="11" eb="12">
      <t>ガツ</t>
    </rPh>
    <rPh sb="12" eb="13">
      <t>ブン</t>
    </rPh>
    <phoneticPr fontId="1"/>
  </si>
  <si>
    <t>１年前納(4月～翌年3月分)</t>
    <rPh sb="1" eb="2">
      <t>ネン</t>
    </rPh>
    <rPh sb="2" eb="4">
      <t>ゼンノウ</t>
    </rPh>
    <rPh sb="6" eb="7">
      <t>ガツ</t>
    </rPh>
    <rPh sb="8" eb="10">
      <t>ヨクネン</t>
    </rPh>
    <rPh sb="11" eb="12">
      <t>ガツ</t>
    </rPh>
    <rPh sb="12" eb="13">
      <t>フン</t>
    </rPh>
    <phoneticPr fontId="1"/>
  </si>
  <si>
    <t>←年度ごとに要更新</t>
    <rPh sb="1" eb="3">
      <t>ネンド</t>
    </rPh>
    <rPh sb="6" eb="9">
      <t>ヨウコウシン</t>
    </rPh>
    <phoneticPr fontId="1"/>
  </si>
  <si>
    <t>短期掛金</t>
    <rPh sb="0" eb="4">
      <t>タンキカケキン</t>
    </rPh>
    <phoneticPr fontId="1"/>
  </si>
  <si>
    <t>介護掛金</t>
    <rPh sb="0" eb="4">
      <t>カイゴカケキン</t>
    </rPh>
    <phoneticPr fontId="1"/>
  </si>
  <si>
    <t>月払短期掛金合計</t>
    <rPh sb="0" eb="1">
      <t>ツキ</t>
    </rPh>
    <rPh sb="2" eb="6">
      <t>タンキカケキン</t>
    </rPh>
    <rPh sb="6" eb="8">
      <t>ゴウケイ</t>
    </rPh>
    <phoneticPr fontId="1"/>
  </si>
  <si>
    <t>月払介護掛金合計</t>
    <rPh sb="0" eb="1">
      <t>ツキ</t>
    </rPh>
    <rPh sb="2" eb="4">
      <t>カイゴ</t>
    </rPh>
    <rPh sb="4" eb="6">
      <t>カケキン</t>
    </rPh>
    <rPh sb="6" eb="8">
      <t>ゴウケイ</t>
    </rPh>
    <phoneticPr fontId="1"/>
  </si>
  <si>
    <t>毎月払合計</t>
    <rPh sb="0" eb="2">
      <t>マイツキ</t>
    </rPh>
    <rPh sb="2" eb="3">
      <t>バラ</t>
    </rPh>
    <rPh sb="3" eb="5">
      <t>ゴウケイ</t>
    </rPh>
    <phoneticPr fontId="1"/>
  </si>
  <si>
    <t>◎介護掛金は40歳以上65歳未満の方のみ徴収します。</t>
    <rPh sb="1" eb="5">
      <t>カイゴカケキン</t>
    </rPh>
    <rPh sb="17" eb="18">
      <t>カタ</t>
    </rPh>
    <rPh sb="20" eb="22">
      <t>チョウシュウ</t>
    </rPh>
    <phoneticPr fontId="1"/>
  </si>
  <si>
    <t>【1年目】</t>
    <rPh sb="2" eb="4">
      <t>ネンメ</t>
    </rPh>
    <phoneticPr fontId="1"/>
  </si>
  <si>
    <t>毎月払（４月～翌年3月）</t>
    <rPh sb="0" eb="1">
      <t>マイ</t>
    </rPh>
    <rPh sb="1" eb="3">
      <t>ツキバラ</t>
    </rPh>
    <rPh sb="5" eb="6">
      <t>ガツ</t>
    </rPh>
    <rPh sb="7" eb="9">
      <t>ヨクネン</t>
    </rPh>
    <rPh sb="10" eb="11">
      <t>ガツ</t>
    </rPh>
    <phoneticPr fontId="1"/>
  </si>
  <si>
    <t>―</t>
    <phoneticPr fontId="1"/>
  </si>
  <si>
    <t>また、初回の掛金として①：４月分 または前納分（②：４月～９月分、③：４～３月分）を一括で納めていただきます。</t>
    <phoneticPr fontId="1"/>
  </si>
  <si>
    <t>黄色のセルに必要事項を入力してください。</t>
    <rPh sb="0" eb="2">
      <t>キイロ</t>
    </rPh>
    <rPh sb="6" eb="10">
      <t>ヒツヨウジコウ</t>
    </rPh>
    <rPh sb="11" eb="13">
      <t>ニュウリョク</t>
    </rPh>
    <phoneticPr fontId="1"/>
  </si>
  <si>
    <t>短期掛金</t>
    <rPh sb="0" eb="4">
      <t>タンキカケキン</t>
    </rPh>
    <phoneticPr fontId="1"/>
  </si>
  <si>
    <t>短期掛金率</t>
    <rPh sb="0" eb="2">
      <t>タンキ</t>
    </rPh>
    <rPh sb="2" eb="5">
      <t>カケキンリツ</t>
    </rPh>
    <phoneticPr fontId="1"/>
  </si>
  <si>
    <t>青文字</t>
    <rPh sb="0" eb="3">
      <t>アオモジ</t>
    </rPh>
    <phoneticPr fontId="1"/>
  </si>
  <si>
    <t>毎月払い</t>
    <rPh sb="0" eb="3">
      <t>マイツキバラ</t>
    </rPh>
    <phoneticPr fontId="1"/>
  </si>
  <si>
    <t>半年払い</t>
    <rPh sb="0" eb="3">
      <t>ハントシバラ</t>
    </rPh>
    <phoneticPr fontId="1"/>
  </si>
  <si>
    <t>１年払い</t>
    <rPh sb="1" eb="3">
      <t>ネンバラ</t>
    </rPh>
    <phoneticPr fontId="1"/>
  </si>
  <si>
    <r>
      <rPr>
        <u/>
        <sz val="20"/>
        <color rgb="FFFF0000"/>
        <rFont val="HGP明朝E"/>
        <family val="1"/>
        <charset val="128"/>
      </rPr>
      <t>注意!！</t>
    </r>
    <r>
      <rPr>
        <u/>
        <sz val="11"/>
        <color rgb="FFFF0000"/>
        <rFont val="HGP明朝E"/>
        <family val="1"/>
        <charset val="128"/>
      </rPr>
      <t>このシートはあくまでも</t>
    </r>
    <r>
      <rPr>
        <u/>
        <sz val="20"/>
        <color rgb="FFFF0000"/>
        <rFont val="HGP明朝E"/>
        <family val="1"/>
        <charset val="128"/>
      </rPr>
      <t>試算</t>
    </r>
    <r>
      <rPr>
        <u/>
        <sz val="11"/>
        <color rgb="FFFF0000"/>
        <rFont val="HGP明朝E"/>
        <family val="1"/>
        <charset val="128"/>
      </rPr>
      <t>です。毎年３月頃に掛金率等が改定する可能性があるため、実際の金額と異なる場合があります。ご了承ください。また、ご自身の納付済み金額の確認等で利用することはご遠慮ください。</t>
    </r>
    <rPh sb="0" eb="2">
      <t>チュウイ</t>
    </rPh>
    <rPh sb="15" eb="17">
      <t>シサン</t>
    </rPh>
    <rPh sb="20" eb="22">
      <t>マイトシ</t>
    </rPh>
    <rPh sb="23" eb="24">
      <t>ガツ</t>
    </rPh>
    <rPh sb="24" eb="25">
      <t>ゴロ</t>
    </rPh>
    <rPh sb="26" eb="29">
      <t>カケキンリツ</t>
    </rPh>
    <rPh sb="29" eb="30">
      <t>トウ</t>
    </rPh>
    <rPh sb="31" eb="33">
      <t>カイテイ</t>
    </rPh>
    <rPh sb="35" eb="38">
      <t>カノウセイ</t>
    </rPh>
    <rPh sb="44" eb="46">
      <t>ジッサイ</t>
    </rPh>
    <rPh sb="47" eb="49">
      <t>キンガク</t>
    </rPh>
    <rPh sb="50" eb="51">
      <t>コト</t>
    </rPh>
    <rPh sb="53" eb="55">
      <t>バアイ</t>
    </rPh>
    <rPh sb="62" eb="64">
      <t>リョウショウ</t>
    </rPh>
    <rPh sb="73" eb="75">
      <t>ジシン</t>
    </rPh>
    <rPh sb="76" eb="78">
      <t>ノウフ</t>
    </rPh>
    <rPh sb="78" eb="79">
      <t>ズ</t>
    </rPh>
    <rPh sb="80" eb="82">
      <t>キンガク</t>
    </rPh>
    <rPh sb="83" eb="85">
      <t>カクニン</t>
    </rPh>
    <rPh sb="85" eb="86">
      <t>トウ</t>
    </rPh>
    <rPh sb="87" eb="89">
      <t>リヨウ</t>
    </rPh>
    <rPh sb="95" eb="97">
      <t>エンリョ</t>
    </rPh>
    <phoneticPr fontId="1"/>
  </si>
  <si>
    <t>給料明細表：「(公)共済（短期）」の金額</t>
    <rPh sb="0" eb="5">
      <t>キュウリョウメイサイヒョウ</t>
    </rPh>
    <rPh sb="8" eb="9">
      <t>コウ</t>
    </rPh>
    <rPh sb="10" eb="12">
      <t>キョウサイ</t>
    </rPh>
    <rPh sb="13" eb="15">
      <t>タンキ</t>
    </rPh>
    <rPh sb="18" eb="20">
      <t>キンガク</t>
    </rPh>
    <phoneticPr fontId="1"/>
  </si>
  <si>
    <t>現在の標準報酬月額</t>
    <rPh sb="0" eb="2">
      <t>ゲンザイ</t>
    </rPh>
    <rPh sb="3" eb="9">
      <t>ヒョウジュンホウシュウゲツガク</t>
    </rPh>
    <phoneticPr fontId="1"/>
  </si>
  <si>
    <t>子ども掛金</t>
    <rPh sb="0" eb="1">
      <t>コ</t>
    </rPh>
    <rPh sb="3" eb="5">
      <t>カケキン</t>
    </rPh>
    <phoneticPr fontId="1"/>
  </si>
  <si>
    <t>短期掛金</t>
    <rPh sb="0" eb="2">
      <t>タンキ</t>
    </rPh>
    <rPh sb="2" eb="4">
      <t>カケキン</t>
    </rPh>
    <phoneticPr fontId="1"/>
  </si>
  <si>
    <t>任継短期掛金率</t>
    <rPh sb="0" eb="2">
      <t>ニンケイ</t>
    </rPh>
    <rPh sb="2" eb="4">
      <t>タンキ</t>
    </rPh>
    <rPh sb="4" eb="7">
      <t>カケキンリツ</t>
    </rPh>
    <phoneticPr fontId="1"/>
  </si>
  <si>
    <t>任継子ども子育て掛金率</t>
    <rPh sb="0" eb="2">
      <t>ニンケイ</t>
    </rPh>
    <rPh sb="2" eb="3">
      <t>コ</t>
    </rPh>
    <rPh sb="5" eb="7">
      <t>コソダ</t>
    </rPh>
    <rPh sb="8" eb="11">
      <t>カケキンリツ</t>
    </rPh>
    <phoneticPr fontId="1"/>
  </si>
  <si>
    <t>子ども掛金</t>
    <rPh sb="0" eb="1">
      <t>コ</t>
    </rPh>
    <rPh sb="3" eb="5">
      <t>カケキン</t>
    </rPh>
    <phoneticPr fontId="1"/>
  </si>
  <si>
    <t>月払子ども掛金合計</t>
    <rPh sb="0" eb="1">
      <t>ツキ</t>
    </rPh>
    <rPh sb="2" eb="3">
      <t>コ</t>
    </rPh>
    <rPh sb="5" eb="7">
      <t>カケキン</t>
    </rPh>
    <rPh sb="7" eb="9">
      <t>ゴウケイ</t>
    </rPh>
    <phoneticPr fontId="1"/>
  </si>
  <si>
    <t>半年払（前期）短期</t>
    <rPh sb="0" eb="3">
      <t>ハントシバラ</t>
    </rPh>
    <rPh sb="4" eb="6">
      <t>ゼンキ</t>
    </rPh>
    <rPh sb="7" eb="9">
      <t>タンキ</t>
    </rPh>
    <phoneticPr fontId="1"/>
  </si>
  <si>
    <t>半年払（前期）子ども</t>
    <rPh sb="0" eb="3">
      <t>ハントシバラ</t>
    </rPh>
    <rPh sb="4" eb="6">
      <t>ゼンキ</t>
    </rPh>
    <rPh sb="7" eb="8">
      <t>コ</t>
    </rPh>
    <phoneticPr fontId="1"/>
  </si>
  <si>
    <t>半年払（後期）子ども</t>
    <rPh sb="0" eb="3">
      <t>ハントシバラ</t>
    </rPh>
    <rPh sb="4" eb="6">
      <t>コウキ</t>
    </rPh>
    <rPh sb="7" eb="8">
      <t>コ</t>
    </rPh>
    <phoneticPr fontId="1"/>
  </si>
  <si>
    <t>1年払短期</t>
    <rPh sb="1" eb="3">
      <t>ネンバラ</t>
    </rPh>
    <rPh sb="3" eb="5">
      <t>タンキ</t>
    </rPh>
    <phoneticPr fontId="1"/>
  </si>
  <si>
    <t>1年払子ども</t>
    <rPh sb="1" eb="3">
      <t>ネンバラ</t>
    </rPh>
    <rPh sb="3" eb="4">
      <t>コ</t>
    </rPh>
    <phoneticPr fontId="1"/>
  </si>
  <si>
    <t>←式あり（更新不要）</t>
    <rPh sb="1" eb="2">
      <t>シキ</t>
    </rPh>
    <rPh sb="5" eb="9">
      <t>コウシンフヨウ</t>
    </rPh>
    <phoneticPr fontId="1"/>
  </si>
  <si>
    <t>任意継続掛金額試算シート（R8年度版）</t>
    <rPh sb="0" eb="7">
      <t>ニンイケイゾクカケキンガク</t>
    </rPh>
    <rPh sb="7" eb="9">
      <t>シサン</t>
    </rPh>
    <rPh sb="15" eb="17">
      <t>ネンド</t>
    </rPh>
    <rPh sb="17" eb="18">
      <t>バン</t>
    </rPh>
    <phoneticPr fontId="1"/>
  </si>
  <si>
    <t>※年間掛金額はR8.4月に資格取得した場合で算出しています。年度途中に資格取得した場合は月数が変わるため年間金額が異なります。</t>
    <rPh sb="1" eb="3">
      <t>ネンカン</t>
    </rPh>
    <rPh sb="3" eb="5">
      <t>カケキン</t>
    </rPh>
    <rPh sb="5" eb="6">
      <t>ガク</t>
    </rPh>
    <rPh sb="11" eb="12">
      <t>ガツ</t>
    </rPh>
    <rPh sb="13" eb="15">
      <t>シカク</t>
    </rPh>
    <rPh sb="15" eb="17">
      <t>シュトク</t>
    </rPh>
    <rPh sb="19" eb="21">
      <t>バアイ</t>
    </rPh>
    <rPh sb="22" eb="24">
      <t>サンシュツ</t>
    </rPh>
    <rPh sb="30" eb="34">
      <t>ネンドトチュウ</t>
    </rPh>
    <rPh sb="35" eb="39">
      <t>シカクシュトク</t>
    </rPh>
    <rPh sb="41" eb="43">
      <t>バアイ</t>
    </rPh>
    <rPh sb="44" eb="46">
      <t>ツキスウ</t>
    </rPh>
    <rPh sb="47" eb="48">
      <t>カ</t>
    </rPh>
    <rPh sb="52" eb="54">
      <t>ネンカン</t>
    </rPh>
    <rPh sb="54" eb="56">
      <t>キンガク</t>
    </rPh>
    <rPh sb="57" eb="58">
      <t>コト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</si>
</sst>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000"/>
    <numFmt numFmtId="177" formatCode="#,##0&quot;円&quot;"/>
  </numFmts>
  <fonts count="18">
    <font>
      <sz val="11"/>
      <color theme="1"/>
      <name val="游ゴシック"/>
      <family val="2"/>
      <charset val="128"/>
      <scheme val="minor"/>
    </font>
    <font>
      <sz val="6"/>
      <name val="游ゴシック"/>
      <family val="2"/>
      <charset val="128"/>
      <scheme val="minor"/>
    </font>
    <font>
      <b/>
      <sz val="11"/>
      <color theme="1"/>
      <name val="HGP明朝E"/>
      <family val="1"/>
      <charset val="128"/>
    </font>
    <font>
      <sz val="11"/>
      <color theme="1"/>
      <name val="HGP明朝E"/>
      <family val="1"/>
      <charset val="128"/>
    </font>
    <font>
      <b/>
      <sz val="26"/>
      <color theme="1"/>
      <name val="HGP明朝E"/>
      <family val="1"/>
      <charset val="128"/>
    </font>
    <font>
      <b/>
      <sz val="16"/>
      <color theme="1"/>
      <name val="HGP明朝E"/>
      <family val="1"/>
      <charset val="128"/>
    </font>
    <font>
      <u/>
      <sz val="11"/>
      <color theme="1"/>
      <name val="HGP明朝E"/>
      <family val="1"/>
      <charset val="128"/>
    </font>
    <font>
      <u/>
      <sz val="11"/>
      <color rgb="FFFF0000"/>
      <name val="HGP明朝E"/>
      <family val="1"/>
      <charset val="128"/>
    </font>
    <font>
      <sz val="18"/>
      <color theme="1"/>
      <name val="HGP明朝E"/>
      <family val="1"/>
      <charset val="128"/>
    </font>
    <font>
      <sz val="20"/>
      <color theme="1"/>
      <name val="HGP明朝E"/>
      <family val="1"/>
      <charset val="128"/>
    </font>
    <font>
      <b/>
      <sz val="20"/>
      <color theme="1"/>
      <name val="HGP明朝E"/>
      <family val="1"/>
      <charset val="128"/>
    </font>
    <font>
      <u/>
      <sz val="20"/>
      <color rgb="FFFF0000"/>
      <name val="HGP明朝E"/>
      <family val="1"/>
      <charset val="128"/>
    </font>
    <font>
      <sz val="9"/>
      <color indexed="81"/>
      <name val="MS P ゴシック"/>
      <family val="3"/>
      <charset val="128"/>
    </font>
    <font>
      <b/>
      <sz val="9"/>
      <color indexed="81"/>
      <name val="MS P ゴシック"/>
      <family val="3"/>
      <charset val="128"/>
    </font>
    <font>
      <sz val="11"/>
      <color rgb="FF00B0F0"/>
      <name val="游ゴシック"/>
      <family val="2"/>
      <charset val="128"/>
      <scheme val="minor"/>
    </font>
    <font>
      <sz val="11"/>
      <color rgb="FF00B0F0"/>
      <name val="游ゴシック"/>
      <family val="3"/>
      <charset val="128"/>
      <scheme val="minor"/>
    </font>
    <font>
      <sz val="9"/>
      <color indexed="81"/>
      <name val="BIZ UDPゴシック"/>
      <family val="3"/>
      <charset val="128"/>
    </font>
    <font>
      <sz val="11"/>
      <color rgb="FFFF0000"/>
      <name val="游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4"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93">
    <xf numFmtId="0" fontId="0" fillId="0" borderId="0" xfId="0">
      <alignment vertical="center"/>
    </xf>
    <xf numFmtId="0" fontId="0" fillId="2" borderId="0" xfId="0" applyFill="1">
      <alignment vertical="center"/>
    </xf>
    <xf numFmtId="0" fontId="3" fillId="0" borderId="0" xfId="0" applyFont="1">
      <alignment vertical="center"/>
    </xf>
    <xf numFmtId="0" fontId="3" fillId="0" borderId="0" xfId="0" applyFont="1" applyBorder="1" applyAlignment="1">
      <alignment horizontal="center" vertical="center"/>
    </xf>
    <xf numFmtId="14"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37" fontId="3" fillId="0" borderId="0" xfId="0" applyNumberFormat="1" applyFont="1" applyFill="1" applyBorder="1" applyAlignment="1">
      <alignment horizontal="center" vertical="center"/>
    </xf>
    <xf numFmtId="0" fontId="0" fillId="0" borderId="0" xfId="0" applyFill="1">
      <alignment vertical="center"/>
    </xf>
    <xf numFmtId="14" fontId="0" fillId="2" borderId="0" xfId="0" applyNumberFormat="1" applyFill="1">
      <alignment vertical="center"/>
    </xf>
    <xf numFmtId="0" fontId="0" fillId="0" borderId="1" xfId="0" applyBorder="1">
      <alignment vertical="center"/>
    </xf>
    <xf numFmtId="0" fontId="0" fillId="0" borderId="1" xfId="0" applyFill="1" applyBorder="1">
      <alignment vertical="center"/>
    </xf>
    <xf numFmtId="176" fontId="0" fillId="2" borderId="0" xfId="0" applyNumberFormat="1" applyFill="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wrapText="1"/>
    </xf>
    <xf numFmtId="3" fontId="3" fillId="0" borderId="0" xfId="0" applyNumberFormat="1" applyFont="1" applyBorder="1" applyAlignment="1">
      <alignment horizontal="center" vertical="center"/>
    </xf>
    <xf numFmtId="177" fontId="3" fillId="0" borderId="0" xfId="0" applyNumberFormat="1" applyFont="1" applyBorder="1" applyAlignment="1">
      <alignment horizontal="center" vertical="center"/>
    </xf>
    <xf numFmtId="0" fontId="14" fillId="0" borderId="0" xfId="0" applyFont="1">
      <alignment vertical="center"/>
    </xf>
    <xf numFmtId="0" fontId="15" fillId="0" borderId="0" xfId="0" applyFont="1">
      <alignment vertical="center"/>
    </xf>
    <xf numFmtId="14" fontId="14" fillId="0" borderId="0" xfId="0" applyNumberFormat="1" applyFont="1">
      <alignment vertical="center"/>
    </xf>
    <xf numFmtId="0" fontId="14" fillId="0" borderId="1" xfId="0" applyFont="1" applyFill="1" applyBorder="1">
      <alignment vertical="center"/>
    </xf>
    <xf numFmtId="0" fontId="14" fillId="0" borderId="1" xfId="0" applyFont="1" applyBorder="1">
      <alignment vertical="center"/>
    </xf>
    <xf numFmtId="0" fontId="14" fillId="0" borderId="2" xfId="0" applyFont="1" applyBorder="1">
      <alignment vertical="center"/>
    </xf>
    <xf numFmtId="0" fontId="14" fillId="0" borderId="2" xfId="0" applyFont="1" applyFill="1" applyBorder="1">
      <alignment vertical="center"/>
    </xf>
    <xf numFmtId="0" fontId="14" fillId="0" borderId="0" xfId="0" applyNumberFormat="1" applyFont="1">
      <alignment vertical="center"/>
    </xf>
    <xf numFmtId="0" fontId="14" fillId="0" borderId="0" xfId="0" applyFont="1" applyFill="1">
      <alignment vertical="center"/>
    </xf>
    <xf numFmtId="0" fontId="4"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7" fillId="0" borderId="0" xfId="0" applyFont="1" applyAlignment="1">
      <alignment horizontal="center" vertical="center" wrapText="1"/>
    </xf>
    <xf numFmtId="0" fontId="17" fillId="0" borderId="0" xfId="0" applyNumberFormat="1" applyFont="1">
      <alignment vertical="center"/>
    </xf>
    <xf numFmtId="37" fontId="14" fillId="0" borderId="0" xfId="0" applyNumberFormat="1" applyFont="1">
      <alignment vertical="center"/>
    </xf>
    <xf numFmtId="14" fontId="14" fillId="0" borderId="0" xfId="0" applyNumberFormat="1" applyFont="1" applyFill="1">
      <alignment vertical="center"/>
    </xf>
    <xf numFmtId="176" fontId="15" fillId="0" borderId="0" xfId="0" applyNumberFormat="1" applyFont="1" applyFill="1">
      <alignment vertical="center"/>
    </xf>
    <xf numFmtId="0" fontId="0" fillId="0" borderId="5" xfId="0" applyBorder="1">
      <alignment vertical="center"/>
    </xf>
    <xf numFmtId="0" fontId="14" fillId="0" borderId="5" xfId="0" applyFont="1" applyFill="1" applyBorder="1">
      <alignment vertical="center"/>
    </xf>
    <xf numFmtId="0" fontId="0" fillId="0" borderId="10" xfId="0" applyBorder="1">
      <alignment vertical="center"/>
    </xf>
    <xf numFmtId="0" fontId="14" fillId="0" borderId="4" xfId="0" applyFont="1" applyBorder="1">
      <alignment vertical="center"/>
    </xf>
    <xf numFmtId="0" fontId="14" fillId="0" borderId="29" xfId="0" applyFont="1" applyFill="1" applyBorder="1">
      <alignment vertical="center"/>
    </xf>
    <xf numFmtId="177" fontId="3" fillId="0" borderId="1" xfId="0" applyNumberFormat="1" applyFont="1" applyBorder="1" applyAlignment="1">
      <alignment horizontal="center" vertical="center"/>
    </xf>
    <xf numFmtId="177" fontId="5" fillId="0" borderId="21" xfId="0" applyNumberFormat="1" applyFont="1" applyBorder="1" applyAlignment="1">
      <alignment horizontal="center" vertical="center"/>
    </xf>
    <xf numFmtId="177" fontId="5" fillId="0" borderId="22" xfId="0" applyNumberFormat="1" applyFont="1" applyBorder="1" applyAlignment="1">
      <alignment horizontal="center" vertical="center"/>
    </xf>
    <xf numFmtId="177" fontId="5" fillId="0" borderId="23" xfId="0" applyNumberFormat="1" applyFont="1" applyBorder="1" applyAlignment="1">
      <alignment horizontal="center" vertical="center"/>
    </xf>
    <xf numFmtId="0" fontId="4" fillId="0" borderId="0" xfId="0" applyFont="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 xfId="0" applyFont="1" applyBorder="1" applyAlignment="1">
      <alignment horizontal="center" vertical="center"/>
    </xf>
    <xf numFmtId="37" fontId="3" fillId="0" borderId="16" xfId="0" applyNumberFormat="1" applyFont="1" applyFill="1" applyBorder="1" applyAlignment="1">
      <alignment horizontal="center" vertical="center"/>
    </xf>
    <xf numFmtId="0" fontId="3" fillId="0" borderId="14" xfId="0" applyFont="1" applyFill="1" applyBorder="1" applyAlignment="1">
      <alignment horizontal="center" vertical="center"/>
    </xf>
    <xf numFmtId="0" fontId="2"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2" fillId="0" borderId="1" xfId="0" applyFont="1" applyBorder="1" applyAlignment="1">
      <alignment horizontal="center" vertical="center"/>
    </xf>
    <xf numFmtId="0" fontId="3" fillId="0" borderId="0" xfId="0"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center" vertical="center"/>
    </xf>
    <xf numFmtId="37" fontId="3" fillId="2" borderId="18" xfId="0" applyNumberFormat="1" applyFont="1" applyFill="1" applyBorder="1" applyAlignment="1">
      <alignment horizontal="center" vertical="center"/>
    </xf>
    <xf numFmtId="37" fontId="3" fillId="2" borderId="19" xfId="0" applyNumberFormat="1" applyFont="1" applyFill="1" applyBorder="1" applyAlignment="1">
      <alignment horizontal="center" vertical="center"/>
    </xf>
    <xf numFmtId="37" fontId="3" fillId="2" borderId="20" xfId="0" applyNumberFormat="1" applyFont="1" applyFill="1" applyBorder="1" applyAlignment="1">
      <alignment horizontal="center" vertical="center"/>
    </xf>
    <xf numFmtId="177" fontId="3" fillId="0" borderId="2" xfId="0" applyNumberFormat="1" applyFont="1" applyBorder="1" applyAlignment="1">
      <alignment horizontal="center" vertical="center"/>
    </xf>
    <xf numFmtId="177" fontId="3" fillId="0" borderId="17" xfId="0" applyNumberFormat="1" applyFont="1" applyBorder="1" applyAlignment="1">
      <alignment horizontal="center" vertical="center"/>
    </xf>
    <xf numFmtId="177" fontId="3" fillId="0" borderId="3" xfId="0" applyNumberFormat="1"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14" fontId="3" fillId="2" borderId="18" xfId="0" applyNumberFormat="1" applyFont="1" applyFill="1" applyBorder="1" applyAlignment="1">
      <alignment horizontal="center" vertical="center"/>
    </xf>
    <xf numFmtId="14" fontId="3" fillId="2" borderId="19" xfId="0" applyNumberFormat="1" applyFont="1" applyFill="1" applyBorder="1" applyAlignment="1">
      <alignment horizontal="center" vertical="center"/>
    </xf>
    <xf numFmtId="14" fontId="3" fillId="2" borderId="20" xfId="0" applyNumberFormat="1" applyFont="1" applyFill="1" applyBorder="1" applyAlignment="1">
      <alignment horizontal="center" vertical="center"/>
    </xf>
    <xf numFmtId="0" fontId="3" fillId="0" borderId="3" xfId="0" applyFont="1" applyBorder="1" applyAlignment="1">
      <alignment horizontal="center" vertical="center"/>
    </xf>
    <xf numFmtId="0" fontId="7" fillId="0" borderId="0" xfId="0" applyFont="1" applyAlignment="1">
      <alignment horizontal="center" vertical="center" wrapText="1"/>
    </xf>
    <xf numFmtId="37" fontId="3" fillId="0" borderId="12" xfId="0" applyNumberFormat="1"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8" xfId="0" applyFont="1" applyFill="1" applyBorder="1" applyAlignment="1">
      <alignment horizontal="center" vertical="center"/>
    </xf>
    <xf numFmtId="177" fontId="5" fillId="0" borderId="5" xfId="0" applyNumberFormat="1" applyFont="1" applyBorder="1" applyAlignment="1">
      <alignment horizontal="center" vertical="center"/>
    </xf>
    <xf numFmtId="0" fontId="2" fillId="4" borderId="4" xfId="0" applyFont="1" applyFill="1" applyBorder="1" applyAlignment="1">
      <alignment horizontal="center" vertical="center"/>
    </xf>
    <xf numFmtId="0" fontId="3" fillId="4" borderId="4" xfId="0" applyFont="1" applyFill="1" applyBorder="1" applyAlignment="1">
      <alignment horizontal="center" vertical="center"/>
    </xf>
    <xf numFmtId="3" fontId="3" fillId="0" borderId="1" xfId="0" applyNumberFormat="1" applyFont="1" applyBorder="1" applyAlignment="1">
      <alignment horizontal="center" vertical="center"/>
    </xf>
    <xf numFmtId="0" fontId="3" fillId="0" borderId="24" xfId="0" applyFont="1" applyBorder="1" applyAlignment="1">
      <alignment horizontal="center" vertical="center"/>
    </xf>
    <xf numFmtId="14" fontId="3" fillId="2" borderId="25" xfId="0" applyNumberFormat="1" applyFont="1" applyFill="1" applyBorder="1" applyAlignment="1">
      <alignment horizontal="center" vertical="center"/>
    </xf>
    <xf numFmtId="14" fontId="3" fillId="2" borderId="26" xfId="0" applyNumberFormat="1" applyFont="1" applyFill="1" applyBorder="1" applyAlignment="1">
      <alignment horizontal="center" vertical="center"/>
    </xf>
    <xf numFmtId="14" fontId="3" fillId="2" borderId="27" xfId="0" applyNumberFormat="1" applyFont="1" applyFill="1" applyBorder="1" applyAlignment="1">
      <alignment horizontal="center" vertical="center"/>
    </xf>
    <xf numFmtId="0" fontId="3" fillId="0" borderId="28" xfId="0" applyFont="1"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47"/>
  <sheetViews>
    <sheetView showGridLines="0" tabSelected="1" zoomScale="115" zoomScaleNormal="115" zoomScaleSheetLayoutView="115" workbookViewId="0">
      <selection activeCell="A11" sqref="A11"/>
    </sheetView>
  </sheetViews>
  <sheetFormatPr defaultColWidth="0" defaultRowHeight="18.75" zeroHeight="1"/>
  <cols>
    <col min="1" max="20" width="5.625" customWidth="1"/>
    <col min="21" max="22" width="9" customWidth="1"/>
    <col min="23" max="16383" width="9" hidden="1"/>
    <col min="16384" max="16384" width="8.875" hidden="1"/>
  </cols>
  <sheetData>
    <row r="1" spans="1:21"/>
    <row r="2" spans="1:21" ht="30.75">
      <c r="A2" s="46" t="s">
        <v>80</v>
      </c>
      <c r="B2" s="46"/>
      <c r="C2" s="46"/>
      <c r="D2" s="46"/>
      <c r="E2" s="46"/>
      <c r="F2" s="46"/>
      <c r="G2" s="46"/>
      <c r="H2" s="46"/>
      <c r="I2" s="46"/>
      <c r="J2" s="46"/>
      <c r="K2" s="46"/>
      <c r="L2" s="46"/>
      <c r="M2" s="46"/>
      <c r="N2" s="46"/>
      <c r="O2" s="46"/>
      <c r="P2" s="46"/>
      <c r="Q2" s="46"/>
      <c r="R2" s="46"/>
      <c r="S2" s="46"/>
      <c r="T2" s="46"/>
    </row>
    <row r="3" spans="1:21" ht="10.5" customHeight="1">
      <c r="A3" s="12"/>
      <c r="B3" s="12"/>
      <c r="C3" s="12"/>
      <c r="D3" s="12"/>
      <c r="E3" s="12"/>
      <c r="F3" s="12"/>
      <c r="G3" s="12"/>
      <c r="H3" s="12"/>
      <c r="I3" s="12"/>
      <c r="J3" s="12"/>
      <c r="K3" s="12"/>
      <c r="L3" s="12"/>
      <c r="M3" s="12"/>
      <c r="N3" s="12"/>
      <c r="O3" s="12"/>
      <c r="P3" s="12"/>
      <c r="Q3" s="12"/>
      <c r="R3" s="12"/>
      <c r="S3" s="12"/>
      <c r="T3" s="12"/>
    </row>
    <row r="4" spans="1:21" ht="45.75" customHeight="1">
      <c r="B4" s="75" t="s">
        <v>65</v>
      </c>
      <c r="C4" s="75"/>
      <c r="D4" s="75"/>
      <c r="E4" s="75"/>
      <c r="F4" s="75"/>
      <c r="G4" s="75"/>
      <c r="H4" s="75"/>
      <c r="I4" s="75"/>
      <c r="J4" s="75"/>
      <c r="K4" s="75"/>
      <c r="L4" s="75"/>
      <c r="M4" s="75"/>
      <c r="N4" s="75"/>
      <c r="O4" s="75"/>
      <c r="P4" s="75"/>
      <c r="Q4" s="75"/>
      <c r="R4" s="75"/>
      <c r="S4" s="75"/>
      <c r="T4" s="13"/>
      <c r="U4" s="13"/>
    </row>
    <row r="5" spans="1:21" ht="11.25" customHeight="1">
      <c r="B5" s="17"/>
      <c r="C5" s="17"/>
      <c r="D5" s="17"/>
      <c r="E5" s="17"/>
      <c r="F5" s="17"/>
      <c r="G5" s="17"/>
      <c r="H5" s="17"/>
      <c r="I5" s="17"/>
      <c r="J5" s="17"/>
      <c r="K5" s="17"/>
      <c r="L5" s="17"/>
      <c r="M5" s="17"/>
      <c r="N5" s="17"/>
      <c r="O5" s="17"/>
      <c r="P5" s="17"/>
      <c r="Q5" s="17"/>
      <c r="R5" s="17"/>
      <c r="S5" s="17"/>
      <c r="T5" s="13"/>
      <c r="U5" s="13"/>
    </row>
    <row r="6" spans="1:21" ht="24">
      <c r="A6" s="2"/>
      <c r="B6" s="2"/>
      <c r="C6" s="61" t="s">
        <v>58</v>
      </c>
      <c r="D6" s="62"/>
      <c r="E6" s="62"/>
      <c r="F6" s="62"/>
      <c r="G6" s="62"/>
      <c r="H6" s="62"/>
      <c r="I6" s="62"/>
      <c r="J6" s="62"/>
      <c r="K6" s="62"/>
      <c r="L6" s="62"/>
      <c r="M6" s="62"/>
      <c r="N6" s="62"/>
      <c r="O6" s="62"/>
      <c r="P6" s="62"/>
      <c r="Q6" s="62"/>
      <c r="R6" s="62"/>
      <c r="S6" s="2"/>
      <c r="T6" s="2"/>
    </row>
    <row r="7" spans="1:21" ht="11.25" customHeight="1" thickBot="1">
      <c r="A7" s="2"/>
      <c r="B7" s="2"/>
      <c r="C7" s="16"/>
      <c r="D7" s="15"/>
      <c r="E7" s="15"/>
      <c r="F7" s="15"/>
      <c r="G7" s="15"/>
      <c r="H7" s="15"/>
      <c r="I7" s="15"/>
      <c r="J7" s="15"/>
      <c r="K7" s="15"/>
      <c r="L7" s="15"/>
      <c r="M7" s="15"/>
      <c r="N7" s="15"/>
      <c r="O7" s="15"/>
      <c r="P7" s="15"/>
      <c r="Q7" s="15"/>
      <c r="R7" s="15"/>
      <c r="S7" s="2"/>
      <c r="T7" s="2"/>
    </row>
    <row r="8" spans="1:21" ht="19.5" thickBot="1">
      <c r="B8" s="69" t="s">
        <v>30</v>
      </c>
      <c r="C8" s="70"/>
      <c r="D8" s="70"/>
      <c r="E8" s="70"/>
      <c r="F8" s="70"/>
      <c r="G8" s="70"/>
      <c r="H8" s="71">
        <v>22402</v>
      </c>
      <c r="I8" s="72"/>
      <c r="J8" s="73"/>
      <c r="K8" s="74" t="s">
        <v>66</v>
      </c>
      <c r="L8" s="50"/>
      <c r="M8" s="50"/>
      <c r="N8" s="50"/>
      <c r="O8" s="50"/>
      <c r="P8" s="69"/>
      <c r="Q8" s="63">
        <v>26000</v>
      </c>
      <c r="R8" s="64"/>
      <c r="S8" s="65"/>
    </row>
    <row r="9" spans="1:21">
      <c r="A9" s="3"/>
      <c r="B9" s="3"/>
      <c r="C9" s="3"/>
      <c r="D9" s="3"/>
      <c r="E9" s="3"/>
      <c r="F9" s="3"/>
      <c r="G9" s="3"/>
      <c r="H9" s="3"/>
      <c r="I9" s="4"/>
      <c r="J9" s="4"/>
      <c r="K9" s="4"/>
      <c r="L9" s="5"/>
      <c r="M9" s="5"/>
      <c r="N9" s="5"/>
      <c r="O9" s="5"/>
      <c r="P9" s="5"/>
      <c r="Q9" s="5"/>
      <c r="R9" s="5"/>
      <c r="S9" s="6"/>
      <c r="T9" s="6"/>
    </row>
    <row r="10" spans="1:21" ht="8.25" customHeight="1">
      <c r="A10" s="3"/>
      <c r="B10" s="3"/>
      <c r="C10" s="3"/>
      <c r="D10" s="3"/>
      <c r="E10" s="3"/>
      <c r="F10" s="3"/>
      <c r="G10" s="3"/>
      <c r="H10" s="3"/>
      <c r="I10" s="4"/>
      <c r="J10" s="4"/>
      <c r="K10" s="4"/>
      <c r="L10" s="5"/>
      <c r="M10" s="5"/>
      <c r="N10" s="5"/>
      <c r="O10" s="5"/>
      <c r="P10" s="5"/>
      <c r="Q10" s="5"/>
      <c r="R10" s="5"/>
      <c r="S10" s="6"/>
      <c r="T10" s="6"/>
    </row>
    <row r="11" spans="1:21">
      <c r="A11" s="3"/>
      <c r="B11" s="3"/>
      <c r="C11" s="60" t="s">
        <v>38</v>
      </c>
      <c r="D11" s="60"/>
      <c r="E11" s="60"/>
      <c r="F11" s="60"/>
      <c r="G11" s="60"/>
      <c r="H11" s="60"/>
      <c r="I11" s="60"/>
      <c r="J11" s="60"/>
      <c r="K11" s="60"/>
      <c r="L11" s="60"/>
      <c r="M11" s="60"/>
      <c r="N11" s="60"/>
      <c r="O11" s="60"/>
      <c r="P11" s="60"/>
      <c r="Q11" s="60"/>
      <c r="R11" s="60"/>
      <c r="S11" s="6"/>
      <c r="T11" s="6"/>
    </row>
    <row r="12" spans="1:21" ht="5.25" customHeight="1">
      <c r="A12" s="3"/>
      <c r="B12" s="3"/>
      <c r="C12" s="14"/>
      <c r="D12" s="14"/>
      <c r="E12" s="14"/>
      <c r="F12" s="14"/>
      <c r="G12" s="14"/>
      <c r="H12" s="14"/>
      <c r="I12" s="14"/>
      <c r="J12" s="14"/>
      <c r="K12" s="14"/>
      <c r="L12" s="14"/>
      <c r="M12" s="14"/>
      <c r="N12" s="14"/>
      <c r="O12" s="14"/>
      <c r="P12" s="14"/>
      <c r="Q12" s="14"/>
      <c r="R12" s="14"/>
      <c r="S12" s="6"/>
      <c r="T12" s="6"/>
    </row>
    <row r="13" spans="1:21">
      <c r="C13" s="47" t="s">
        <v>36</v>
      </c>
      <c r="D13" s="48"/>
      <c r="E13" s="48"/>
      <c r="F13" s="48"/>
      <c r="G13" s="49"/>
      <c r="H13" s="76">
        <f>算出シート!D5</f>
        <v>500000</v>
      </c>
      <c r="I13" s="48"/>
      <c r="J13" s="49"/>
      <c r="K13" s="47" t="s">
        <v>37</v>
      </c>
      <c r="L13" s="48"/>
      <c r="M13" s="48"/>
      <c r="N13" s="48"/>
      <c r="O13" s="52"/>
      <c r="P13" s="51">
        <f>算出シート!D6</f>
        <v>440000</v>
      </c>
      <c r="Q13" s="48"/>
      <c r="R13" s="52"/>
    </row>
    <row r="14" spans="1:21" ht="19.5" thickBot="1">
      <c r="C14" s="55"/>
      <c r="D14" s="56"/>
      <c r="E14" s="56"/>
      <c r="F14" s="53" t="s">
        <v>31</v>
      </c>
      <c r="G14" s="54"/>
      <c r="H14" s="54"/>
      <c r="I14" s="54"/>
      <c r="J14" s="54"/>
      <c r="K14" s="54"/>
      <c r="L14" s="54"/>
      <c r="M14" s="54"/>
      <c r="N14" s="54"/>
      <c r="O14" s="54"/>
      <c r="P14" s="54"/>
      <c r="Q14" s="54"/>
      <c r="R14" s="54"/>
    </row>
    <row r="15" spans="1:21" ht="20.25" thickTop="1" thickBot="1">
      <c r="C15" s="57"/>
      <c r="D15" s="57"/>
      <c r="E15" s="58"/>
      <c r="F15" s="77" t="s">
        <v>42</v>
      </c>
      <c r="G15" s="78"/>
      <c r="H15" s="78"/>
      <c r="I15" s="80"/>
      <c r="J15" s="77" t="s">
        <v>43</v>
      </c>
      <c r="K15" s="78"/>
      <c r="L15" s="78"/>
      <c r="M15" s="78"/>
      <c r="N15" s="80"/>
      <c r="O15" s="77" t="s">
        <v>46</v>
      </c>
      <c r="P15" s="78"/>
      <c r="Q15" s="78"/>
      <c r="R15" s="79"/>
    </row>
    <row r="16" spans="1:21" ht="19.5" thickTop="1">
      <c r="C16" s="59" t="s">
        <v>35</v>
      </c>
      <c r="D16" s="59"/>
      <c r="E16" s="59"/>
      <c r="F16" s="81">
        <f>算出シート!N2</f>
        <v>48136</v>
      </c>
      <c r="G16" s="81"/>
      <c r="H16" s="81"/>
      <c r="I16" s="81"/>
      <c r="J16" s="43">
        <f>算出シート!E24</f>
        <v>286471</v>
      </c>
      <c r="K16" s="44"/>
      <c r="L16" s="44"/>
      <c r="M16" s="44"/>
      <c r="N16" s="45"/>
      <c r="O16" s="43">
        <f>算出シート!E31</f>
        <v>567377</v>
      </c>
      <c r="P16" s="44"/>
      <c r="Q16" s="44"/>
      <c r="R16" s="45"/>
    </row>
    <row r="17" spans="1:20">
      <c r="C17" s="50" t="s">
        <v>33</v>
      </c>
      <c r="D17" s="50" t="s">
        <v>28</v>
      </c>
      <c r="E17" s="50"/>
      <c r="F17" s="66">
        <f>算出シート!K2</f>
        <v>47080</v>
      </c>
      <c r="G17" s="67"/>
      <c r="H17" s="67"/>
      <c r="I17" s="68"/>
      <c r="J17" s="42">
        <f>算出シート!D24</f>
        <v>280186</v>
      </c>
      <c r="K17" s="42"/>
      <c r="L17" s="42"/>
      <c r="M17" s="42"/>
      <c r="N17" s="42"/>
      <c r="O17" s="66">
        <f>算出シート!D31</f>
        <v>554930</v>
      </c>
      <c r="P17" s="67"/>
      <c r="Q17" s="67"/>
      <c r="R17" s="68"/>
    </row>
    <row r="18" spans="1:20">
      <c r="C18" s="50"/>
      <c r="D18" s="50" t="s">
        <v>68</v>
      </c>
      <c r="E18" s="50"/>
      <c r="F18" s="66">
        <f>算出シート!D17</f>
        <v>1056</v>
      </c>
      <c r="G18" s="67"/>
      <c r="H18" s="67"/>
      <c r="I18" s="68"/>
      <c r="J18" s="42">
        <f>算出シート!D25</f>
        <v>6285</v>
      </c>
      <c r="K18" s="42"/>
      <c r="L18" s="42"/>
      <c r="M18" s="42"/>
      <c r="N18" s="42"/>
      <c r="O18" s="66">
        <f>算出シート!D32</f>
        <v>12447</v>
      </c>
      <c r="P18" s="67"/>
      <c r="Q18" s="67"/>
      <c r="R18" s="68"/>
    </row>
    <row r="19" spans="1:20">
      <c r="C19" s="50"/>
      <c r="D19" s="50" t="s">
        <v>32</v>
      </c>
      <c r="E19" s="50"/>
      <c r="F19" s="66">
        <f>算出シート!M2</f>
        <v>0</v>
      </c>
      <c r="G19" s="67"/>
      <c r="H19" s="67"/>
      <c r="I19" s="68"/>
      <c r="J19" s="42">
        <f>算出シート!D26</f>
        <v>0</v>
      </c>
      <c r="K19" s="42"/>
      <c r="L19" s="42"/>
      <c r="M19" s="42"/>
      <c r="N19" s="42"/>
      <c r="O19" s="66">
        <f>算出シート!D33</f>
        <v>0</v>
      </c>
      <c r="P19" s="67"/>
      <c r="Q19" s="67"/>
      <c r="R19" s="68"/>
    </row>
    <row r="20" spans="1:20" ht="19.5" customHeight="1" thickBot="1">
      <c r="C20" s="55"/>
      <c r="D20" s="56"/>
      <c r="E20" s="56"/>
      <c r="F20" s="82" t="s">
        <v>34</v>
      </c>
      <c r="G20" s="83"/>
      <c r="H20" s="83"/>
      <c r="I20" s="83"/>
      <c r="J20" s="83"/>
      <c r="K20" s="83"/>
      <c r="L20" s="83"/>
      <c r="M20" s="83"/>
      <c r="N20" s="83"/>
      <c r="O20" s="83"/>
      <c r="P20" s="83"/>
      <c r="Q20" s="83"/>
      <c r="R20" s="83"/>
    </row>
    <row r="21" spans="1:20" ht="20.25" customHeight="1" thickTop="1" thickBot="1">
      <c r="C21" s="57"/>
      <c r="D21" s="57"/>
      <c r="E21" s="58"/>
      <c r="F21" s="77" t="s">
        <v>55</v>
      </c>
      <c r="G21" s="78"/>
      <c r="H21" s="78"/>
      <c r="I21" s="80"/>
      <c r="J21" s="77" t="s">
        <v>44</v>
      </c>
      <c r="K21" s="78"/>
      <c r="L21" s="78"/>
      <c r="M21" s="78"/>
      <c r="N21" s="80"/>
      <c r="O21" s="77" t="s">
        <v>45</v>
      </c>
      <c r="P21" s="78"/>
      <c r="Q21" s="78"/>
      <c r="R21" s="79"/>
    </row>
    <row r="22" spans="1:20" ht="19.5" thickTop="1">
      <c r="C22" s="59" t="s">
        <v>35</v>
      </c>
      <c r="D22" s="59"/>
      <c r="E22" s="59"/>
      <c r="F22" s="81">
        <f>算出シート!D22</f>
        <v>577632</v>
      </c>
      <c r="G22" s="81"/>
      <c r="H22" s="81"/>
      <c r="I22" s="81"/>
      <c r="J22" s="43">
        <f>算出シート!E24+算出シート!E27</f>
        <v>572006</v>
      </c>
      <c r="K22" s="44"/>
      <c r="L22" s="44"/>
      <c r="M22" s="44"/>
      <c r="N22" s="45"/>
      <c r="O22" s="43">
        <f>算出シート!E31</f>
        <v>567377</v>
      </c>
      <c r="P22" s="44"/>
      <c r="Q22" s="44"/>
      <c r="R22" s="45"/>
    </row>
    <row r="23" spans="1:20">
      <c r="C23" s="50" t="s">
        <v>33</v>
      </c>
      <c r="D23" s="50" t="s">
        <v>28</v>
      </c>
      <c r="E23" s="50"/>
      <c r="F23" s="66">
        <f>算出シート!D19</f>
        <v>564960</v>
      </c>
      <c r="G23" s="67"/>
      <c r="H23" s="67"/>
      <c r="I23" s="68"/>
      <c r="J23" s="42">
        <f>算出シート!D24+算出シート!D27</f>
        <v>559457</v>
      </c>
      <c r="K23" s="42"/>
      <c r="L23" s="42"/>
      <c r="M23" s="42"/>
      <c r="N23" s="42"/>
      <c r="O23" s="66">
        <f>算出シート!D31</f>
        <v>554930</v>
      </c>
      <c r="P23" s="67"/>
      <c r="Q23" s="67"/>
      <c r="R23" s="68"/>
    </row>
    <row r="24" spans="1:20">
      <c r="C24" s="50"/>
      <c r="D24" s="50" t="s">
        <v>68</v>
      </c>
      <c r="E24" s="50"/>
      <c r="F24" s="66">
        <f>算出シート!D20</f>
        <v>12672</v>
      </c>
      <c r="G24" s="67"/>
      <c r="H24" s="67"/>
      <c r="I24" s="68"/>
      <c r="J24" s="42">
        <f>算出シート!D25+算出シート!D28</f>
        <v>12549</v>
      </c>
      <c r="K24" s="42"/>
      <c r="L24" s="42"/>
      <c r="M24" s="42"/>
      <c r="N24" s="42"/>
      <c r="O24" s="66">
        <f>算出シート!D32</f>
        <v>12447</v>
      </c>
      <c r="P24" s="67"/>
      <c r="Q24" s="67"/>
      <c r="R24" s="68"/>
    </row>
    <row r="25" spans="1:20">
      <c r="C25" s="50"/>
      <c r="D25" s="50" t="s">
        <v>32</v>
      </c>
      <c r="E25" s="50"/>
      <c r="F25" s="66">
        <f>算出シート!D21</f>
        <v>0</v>
      </c>
      <c r="G25" s="67"/>
      <c r="H25" s="67"/>
      <c r="I25" s="68"/>
      <c r="J25" s="42">
        <f>算出シート!D26+算出シート!D29</f>
        <v>0</v>
      </c>
      <c r="K25" s="42"/>
      <c r="L25" s="42"/>
      <c r="M25" s="42"/>
      <c r="N25" s="42"/>
      <c r="O25" s="66">
        <f>算出シート!D33</f>
        <v>0</v>
      </c>
      <c r="P25" s="67"/>
      <c r="Q25" s="67"/>
      <c r="R25" s="68"/>
    </row>
    <row r="26" spans="1:20">
      <c r="C26" s="50" t="s">
        <v>29</v>
      </c>
      <c r="D26" s="50"/>
      <c r="E26" s="50"/>
      <c r="F26" s="84" t="s">
        <v>56</v>
      </c>
      <c r="G26" s="84"/>
      <c r="H26" s="84"/>
      <c r="I26" s="84"/>
      <c r="J26" s="42">
        <f>F22-J22</f>
        <v>5626</v>
      </c>
      <c r="K26" s="42"/>
      <c r="L26" s="42"/>
      <c r="M26" s="42"/>
      <c r="N26" s="42"/>
      <c r="O26" s="66">
        <f>F22-O22</f>
        <v>10255</v>
      </c>
      <c r="P26" s="67"/>
      <c r="Q26" s="67"/>
      <c r="R26" s="68"/>
    </row>
    <row r="27" spans="1:20" ht="6.75" customHeight="1">
      <c r="C27" s="3"/>
      <c r="D27" s="3"/>
      <c r="E27" s="3"/>
      <c r="F27" s="18"/>
      <c r="G27" s="18"/>
      <c r="H27" s="18"/>
      <c r="I27" s="18"/>
      <c r="J27" s="19"/>
      <c r="K27" s="19"/>
      <c r="L27" s="19"/>
      <c r="M27" s="19"/>
      <c r="N27" s="19"/>
      <c r="O27" s="19"/>
      <c r="P27" s="19"/>
      <c r="Q27" s="19"/>
      <c r="R27" s="19"/>
    </row>
    <row r="28" spans="1:20">
      <c r="A28" s="60" t="s">
        <v>81</v>
      </c>
      <c r="B28" s="60"/>
      <c r="C28" s="60"/>
      <c r="D28" s="60"/>
      <c r="E28" s="60"/>
      <c r="F28" s="60"/>
      <c r="G28" s="60"/>
      <c r="H28" s="60"/>
      <c r="I28" s="60"/>
      <c r="J28" s="60"/>
      <c r="K28" s="60"/>
      <c r="L28" s="60"/>
      <c r="M28" s="60"/>
      <c r="N28" s="60"/>
      <c r="O28" s="60"/>
      <c r="P28" s="60"/>
      <c r="Q28" s="60"/>
      <c r="R28" s="60"/>
      <c r="S28" s="60"/>
      <c r="T28" s="60"/>
    </row>
    <row r="29" spans="1:20"/>
    <row r="30" spans="1:20">
      <c r="C30" s="2" t="s">
        <v>53</v>
      </c>
    </row>
    <row r="31" spans="1:20">
      <c r="C31" s="2" t="s">
        <v>39</v>
      </c>
    </row>
    <row r="32" spans="1:20">
      <c r="C32" s="2" t="s">
        <v>40</v>
      </c>
    </row>
    <row r="33" spans="3:3">
      <c r="C33" s="2" t="s">
        <v>41</v>
      </c>
    </row>
    <row r="34" spans="3:3">
      <c r="C34" s="2" t="s">
        <v>57</v>
      </c>
    </row>
    <row r="35" spans="3:3"/>
    <row r="36" spans="3:3" hidden="1"/>
    <row r="37" spans="3:3" hidden="1"/>
    <row r="38" spans="3:3" hidden="1"/>
    <row r="39" spans="3:3" hidden="1"/>
    <row r="40" spans="3:3" hidden="1"/>
    <row r="41" spans="3:3" hidden="1"/>
    <row r="42" spans="3:3" hidden="1"/>
    <row r="43" spans="3:3" hidden="1"/>
    <row r="44" spans="3:3" hidden="1"/>
    <row r="45" spans="3:3" hidden="1"/>
    <row r="46" spans="3:3" hidden="1"/>
    <row r="47" spans="3:3"/>
  </sheetData>
  <protectedRanges>
    <protectedRange sqref="H8:J8" name="範囲2"/>
    <protectedRange sqref="Q8:S8" name="範囲1"/>
  </protectedRanges>
  <mergeCells count="61">
    <mergeCell ref="O25:R25"/>
    <mergeCell ref="F22:I22"/>
    <mergeCell ref="F23:I23"/>
    <mergeCell ref="A28:T28"/>
    <mergeCell ref="C26:E26"/>
    <mergeCell ref="F26:I26"/>
    <mergeCell ref="J26:N26"/>
    <mergeCell ref="O26:R26"/>
    <mergeCell ref="C23:C25"/>
    <mergeCell ref="D23:E23"/>
    <mergeCell ref="D25:E25"/>
    <mergeCell ref="F25:I25"/>
    <mergeCell ref="D24:E24"/>
    <mergeCell ref="F24:I24"/>
    <mergeCell ref="J24:N24"/>
    <mergeCell ref="O24:R24"/>
    <mergeCell ref="C20:E21"/>
    <mergeCell ref="F17:I17"/>
    <mergeCell ref="F19:I19"/>
    <mergeCell ref="C22:E22"/>
    <mergeCell ref="F20:R20"/>
    <mergeCell ref="F21:I21"/>
    <mergeCell ref="D18:E18"/>
    <mergeCell ref="F18:I18"/>
    <mergeCell ref="J18:N18"/>
    <mergeCell ref="O18:R18"/>
    <mergeCell ref="O23:R23"/>
    <mergeCell ref="J19:N19"/>
    <mergeCell ref="O15:R15"/>
    <mergeCell ref="F15:I15"/>
    <mergeCell ref="J15:N15"/>
    <mergeCell ref="J16:N16"/>
    <mergeCell ref="F16:I16"/>
    <mergeCell ref="O16:R16"/>
    <mergeCell ref="J22:N22"/>
    <mergeCell ref="J23:N23"/>
    <mergeCell ref="J17:N17"/>
    <mergeCell ref="O21:R21"/>
    <mergeCell ref="J21:N21"/>
    <mergeCell ref="B8:G8"/>
    <mergeCell ref="H8:J8"/>
    <mergeCell ref="K8:P8"/>
    <mergeCell ref="B4:S4"/>
    <mergeCell ref="H13:J13"/>
    <mergeCell ref="K13:O13"/>
    <mergeCell ref="J25:N25"/>
    <mergeCell ref="O22:R22"/>
    <mergeCell ref="A2:T2"/>
    <mergeCell ref="C13:G13"/>
    <mergeCell ref="C17:C19"/>
    <mergeCell ref="D17:E17"/>
    <mergeCell ref="D19:E19"/>
    <mergeCell ref="P13:R13"/>
    <mergeCell ref="F14:R14"/>
    <mergeCell ref="C14:E15"/>
    <mergeCell ref="C16:E16"/>
    <mergeCell ref="C11:R11"/>
    <mergeCell ref="C6:R6"/>
    <mergeCell ref="Q8:S8"/>
    <mergeCell ref="O17:R17"/>
    <mergeCell ref="O19:R19"/>
  </mergeCells>
  <phoneticPr fontId="1"/>
  <pageMargins left="0.7" right="0.7" top="0.75" bottom="0.75" header="0.3" footer="0.3"/>
  <pageSetup paperSize="9" scale="76" fitToWidth="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47"/>
  <sheetViews>
    <sheetView showGridLines="0" zoomScale="115" zoomScaleNormal="115" zoomScaleSheetLayoutView="115" workbookViewId="0"/>
  </sheetViews>
  <sheetFormatPr defaultColWidth="0" defaultRowHeight="18.75" zeroHeight="1"/>
  <cols>
    <col min="1" max="20" width="5.625" customWidth="1"/>
    <col min="21" max="24" width="9" customWidth="1"/>
    <col min="25" max="16384" width="9" hidden="1"/>
  </cols>
  <sheetData>
    <row r="1" spans="1:21"/>
    <row r="2" spans="1:21" ht="30.75">
      <c r="A2" s="46" t="s">
        <v>80</v>
      </c>
      <c r="B2" s="46"/>
      <c r="C2" s="46"/>
      <c r="D2" s="46"/>
      <c r="E2" s="46"/>
      <c r="F2" s="46"/>
      <c r="G2" s="46"/>
      <c r="H2" s="46"/>
      <c r="I2" s="46"/>
      <c r="J2" s="46"/>
      <c r="K2" s="46"/>
      <c r="L2" s="46"/>
      <c r="M2" s="46"/>
      <c r="N2" s="46"/>
      <c r="O2" s="46"/>
      <c r="P2" s="46"/>
      <c r="Q2" s="46"/>
      <c r="R2" s="46"/>
      <c r="S2" s="46"/>
      <c r="T2" s="46"/>
    </row>
    <row r="3" spans="1:21" ht="10.5" customHeight="1">
      <c r="A3" s="29"/>
      <c r="B3" s="29"/>
      <c r="C3" s="29"/>
      <c r="D3" s="29"/>
      <c r="E3" s="29"/>
      <c r="F3" s="29"/>
      <c r="G3" s="29"/>
      <c r="H3" s="29"/>
      <c r="I3" s="29"/>
      <c r="J3" s="29"/>
      <c r="K3" s="29"/>
      <c r="L3" s="29"/>
      <c r="M3" s="29"/>
      <c r="N3" s="29"/>
      <c r="O3" s="29"/>
      <c r="P3" s="29"/>
      <c r="Q3" s="29"/>
      <c r="R3" s="29"/>
      <c r="S3" s="29"/>
      <c r="T3" s="29"/>
    </row>
    <row r="4" spans="1:21" ht="45.75" customHeight="1">
      <c r="B4" s="75" t="s">
        <v>65</v>
      </c>
      <c r="C4" s="75"/>
      <c r="D4" s="75"/>
      <c r="E4" s="75"/>
      <c r="F4" s="75"/>
      <c r="G4" s="75"/>
      <c r="H4" s="75"/>
      <c r="I4" s="75"/>
      <c r="J4" s="75"/>
      <c r="K4" s="75"/>
      <c r="L4" s="75"/>
      <c r="M4" s="75"/>
      <c r="N4" s="75"/>
      <c r="O4" s="75"/>
      <c r="P4" s="75"/>
      <c r="Q4" s="75"/>
      <c r="R4" s="75"/>
      <c r="S4" s="75"/>
      <c r="T4" s="13"/>
      <c r="U4" s="13"/>
    </row>
    <row r="5" spans="1:21" ht="11.25" customHeight="1">
      <c r="B5" s="32"/>
      <c r="C5" s="32"/>
      <c r="D5" s="32"/>
      <c r="E5" s="32"/>
      <c r="F5" s="32"/>
      <c r="G5" s="32"/>
      <c r="H5" s="32"/>
      <c r="I5" s="32"/>
      <c r="J5" s="32"/>
      <c r="K5" s="32"/>
      <c r="L5" s="32"/>
      <c r="M5" s="32"/>
      <c r="N5" s="32"/>
      <c r="O5" s="32"/>
      <c r="P5" s="32"/>
      <c r="Q5" s="32"/>
      <c r="R5" s="32"/>
      <c r="S5" s="32"/>
      <c r="T5" s="13"/>
      <c r="U5" s="13"/>
    </row>
    <row r="6" spans="1:21" ht="24">
      <c r="A6" s="2"/>
      <c r="B6" s="2"/>
      <c r="C6" s="61" t="s">
        <v>58</v>
      </c>
      <c r="D6" s="62"/>
      <c r="E6" s="62"/>
      <c r="F6" s="62"/>
      <c r="G6" s="62"/>
      <c r="H6" s="62"/>
      <c r="I6" s="62"/>
      <c r="J6" s="62"/>
      <c r="K6" s="62"/>
      <c r="L6" s="62"/>
      <c r="M6" s="62"/>
      <c r="N6" s="62"/>
      <c r="O6" s="62"/>
      <c r="P6" s="62"/>
      <c r="Q6" s="62"/>
      <c r="R6" s="62"/>
      <c r="S6" s="2"/>
      <c r="T6" s="2"/>
    </row>
    <row r="7" spans="1:21" ht="11.25" customHeight="1" thickBot="1">
      <c r="A7" s="2"/>
      <c r="B7" s="2"/>
      <c r="C7" s="16"/>
      <c r="D7" s="31"/>
      <c r="E7" s="31"/>
      <c r="F7" s="31"/>
      <c r="G7" s="31"/>
      <c r="H7" s="31"/>
      <c r="I7" s="31"/>
      <c r="J7" s="31"/>
      <c r="K7" s="31"/>
      <c r="L7" s="31"/>
      <c r="M7" s="31"/>
      <c r="N7" s="31"/>
      <c r="O7" s="31"/>
      <c r="P7" s="31"/>
      <c r="Q7" s="31"/>
      <c r="R7" s="31"/>
      <c r="S7" s="2"/>
      <c r="T7" s="2"/>
    </row>
    <row r="8" spans="1:21" ht="19.5" thickBot="1">
      <c r="B8" s="69" t="s">
        <v>30</v>
      </c>
      <c r="C8" s="70"/>
      <c r="D8" s="70"/>
      <c r="E8" s="70"/>
      <c r="F8" s="70"/>
      <c r="G8" s="70"/>
      <c r="H8" s="85"/>
      <c r="I8" s="86">
        <v>22037</v>
      </c>
      <c r="J8" s="87"/>
      <c r="K8" s="88"/>
      <c r="L8" s="89" t="s">
        <v>67</v>
      </c>
      <c r="M8" s="70"/>
      <c r="N8" s="70"/>
      <c r="O8" s="70"/>
      <c r="P8" s="74"/>
      <c r="Q8" s="63">
        <v>500000</v>
      </c>
      <c r="R8" s="64"/>
      <c r="S8" s="65"/>
    </row>
    <row r="9" spans="1:21">
      <c r="A9" s="30"/>
      <c r="B9" s="30"/>
      <c r="C9" s="30"/>
      <c r="D9" s="30"/>
      <c r="E9" s="30"/>
      <c r="F9" s="30"/>
      <c r="G9" s="30"/>
      <c r="H9" s="30"/>
      <c r="I9" s="4"/>
      <c r="J9" s="4"/>
      <c r="K9" s="4"/>
      <c r="L9" s="5"/>
      <c r="M9" s="5"/>
      <c r="N9" s="5"/>
      <c r="O9" s="5"/>
      <c r="P9" s="5"/>
      <c r="Q9" s="5"/>
      <c r="R9" s="5"/>
      <c r="S9" s="6"/>
      <c r="T9" s="6"/>
    </row>
    <row r="10" spans="1:21" ht="8.25" customHeight="1">
      <c r="A10" s="30"/>
      <c r="B10" s="30"/>
      <c r="C10" s="30"/>
      <c r="D10" s="30"/>
      <c r="E10" s="30"/>
      <c r="F10" s="30"/>
      <c r="G10" s="30"/>
      <c r="H10" s="30"/>
      <c r="I10" s="4"/>
      <c r="J10" s="4"/>
      <c r="K10" s="4"/>
      <c r="L10" s="5"/>
      <c r="M10" s="5"/>
      <c r="N10" s="5"/>
      <c r="O10" s="5"/>
      <c r="P10" s="5"/>
      <c r="Q10" s="5"/>
      <c r="R10" s="5"/>
      <c r="S10" s="6"/>
      <c r="T10" s="6"/>
    </row>
    <row r="11" spans="1:21">
      <c r="A11" s="30"/>
      <c r="B11" s="30"/>
      <c r="C11" s="60" t="s">
        <v>38</v>
      </c>
      <c r="D11" s="60"/>
      <c r="E11" s="60"/>
      <c r="F11" s="60"/>
      <c r="G11" s="60"/>
      <c r="H11" s="60"/>
      <c r="I11" s="60"/>
      <c r="J11" s="60"/>
      <c r="K11" s="60"/>
      <c r="L11" s="60"/>
      <c r="M11" s="60"/>
      <c r="N11" s="60"/>
      <c r="O11" s="60"/>
      <c r="P11" s="60"/>
      <c r="Q11" s="60"/>
      <c r="R11" s="60"/>
      <c r="S11" s="6"/>
      <c r="T11" s="6"/>
    </row>
    <row r="12" spans="1:21" ht="5.25" customHeight="1">
      <c r="A12" s="30"/>
      <c r="B12" s="30"/>
      <c r="C12" s="14"/>
      <c r="D12" s="14"/>
      <c r="E12" s="14"/>
      <c r="F12" s="14"/>
      <c r="G12" s="14"/>
      <c r="H12" s="14"/>
      <c r="I12" s="14"/>
      <c r="J12" s="14"/>
      <c r="K12" s="14"/>
      <c r="L12" s="14"/>
      <c r="M12" s="14"/>
      <c r="N12" s="14"/>
      <c r="O12" s="14"/>
      <c r="P12" s="14"/>
      <c r="Q12" s="14"/>
      <c r="R12" s="14"/>
      <c r="S12" s="6"/>
      <c r="T12" s="6"/>
    </row>
    <row r="13" spans="1:21">
      <c r="C13" s="47" t="s">
        <v>36</v>
      </c>
      <c r="D13" s="48"/>
      <c r="E13" s="48"/>
      <c r="F13" s="48"/>
      <c r="G13" s="49"/>
      <c r="H13" s="76">
        <f>Q8</f>
        <v>500000</v>
      </c>
      <c r="I13" s="48"/>
      <c r="J13" s="49"/>
      <c r="K13" s="47" t="s">
        <v>37</v>
      </c>
      <c r="L13" s="48"/>
      <c r="M13" s="48"/>
      <c r="N13" s="48"/>
      <c r="O13" s="52"/>
      <c r="P13" s="51">
        <f>算出シート2!D4</f>
        <v>440000</v>
      </c>
      <c r="Q13" s="48"/>
      <c r="R13" s="52"/>
    </row>
    <row r="14" spans="1:21" ht="19.5" thickBot="1">
      <c r="C14" s="55"/>
      <c r="D14" s="56"/>
      <c r="E14" s="56"/>
      <c r="F14" s="53" t="s">
        <v>31</v>
      </c>
      <c r="G14" s="54"/>
      <c r="H14" s="54"/>
      <c r="I14" s="54"/>
      <c r="J14" s="54"/>
      <c r="K14" s="54"/>
      <c r="L14" s="54"/>
      <c r="M14" s="54"/>
      <c r="N14" s="54"/>
      <c r="O14" s="54"/>
      <c r="P14" s="54"/>
      <c r="Q14" s="54"/>
      <c r="R14" s="54"/>
    </row>
    <row r="15" spans="1:21" ht="20.25" thickTop="1" thickBot="1">
      <c r="C15" s="57"/>
      <c r="D15" s="57"/>
      <c r="E15" s="58"/>
      <c r="F15" s="77" t="s">
        <v>42</v>
      </c>
      <c r="G15" s="78"/>
      <c r="H15" s="78"/>
      <c r="I15" s="80"/>
      <c r="J15" s="77" t="s">
        <v>43</v>
      </c>
      <c r="K15" s="78"/>
      <c r="L15" s="78"/>
      <c r="M15" s="78"/>
      <c r="N15" s="80"/>
      <c r="O15" s="77" t="s">
        <v>46</v>
      </c>
      <c r="P15" s="78"/>
      <c r="Q15" s="78"/>
      <c r="R15" s="79"/>
    </row>
    <row r="16" spans="1:21" ht="19.5" thickTop="1">
      <c r="C16" s="59" t="s">
        <v>35</v>
      </c>
      <c r="D16" s="59"/>
      <c r="E16" s="59"/>
      <c r="F16" s="81">
        <f>算出シート2!N2</f>
        <v>48136</v>
      </c>
      <c r="G16" s="81"/>
      <c r="H16" s="81"/>
      <c r="I16" s="81"/>
      <c r="J16" s="43">
        <f>算出シート2!E25</f>
        <v>286471</v>
      </c>
      <c r="K16" s="44"/>
      <c r="L16" s="44"/>
      <c r="M16" s="44"/>
      <c r="N16" s="45"/>
      <c r="O16" s="43">
        <f>算出シート2!E31</f>
        <v>567377</v>
      </c>
      <c r="P16" s="44"/>
      <c r="Q16" s="44"/>
      <c r="R16" s="45"/>
    </row>
    <row r="17" spans="1:20">
      <c r="C17" s="50" t="s">
        <v>33</v>
      </c>
      <c r="D17" s="50" t="s">
        <v>28</v>
      </c>
      <c r="E17" s="50"/>
      <c r="F17" s="66">
        <f>算出シート2!K2</f>
        <v>47080</v>
      </c>
      <c r="G17" s="67"/>
      <c r="H17" s="67"/>
      <c r="I17" s="68"/>
      <c r="J17" s="42">
        <f>算出シート2!D25</f>
        <v>280186</v>
      </c>
      <c r="K17" s="42"/>
      <c r="L17" s="42"/>
      <c r="M17" s="42"/>
      <c r="N17" s="42"/>
      <c r="O17" s="66">
        <f>算出シート2!D31</f>
        <v>554930</v>
      </c>
      <c r="P17" s="67"/>
      <c r="Q17" s="67"/>
      <c r="R17" s="68"/>
    </row>
    <row r="18" spans="1:20">
      <c r="C18" s="50"/>
      <c r="D18" s="50" t="s">
        <v>68</v>
      </c>
      <c r="E18" s="50"/>
      <c r="F18" s="66">
        <f>算出シート2!D16</f>
        <v>1056</v>
      </c>
      <c r="G18" s="67"/>
      <c r="H18" s="67"/>
      <c r="I18" s="68"/>
      <c r="J18" s="42">
        <f>算出シート2!D26</f>
        <v>6285</v>
      </c>
      <c r="K18" s="42"/>
      <c r="L18" s="42"/>
      <c r="M18" s="42"/>
      <c r="N18" s="42"/>
      <c r="O18" s="66">
        <f>算出シート2!D32</f>
        <v>12447</v>
      </c>
      <c r="P18" s="67"/>
      <c r="Q18" s="67"/>
      <c r="R18" s="68"/>
    </row>
    <row r="19" spans="1:20">
      <c r="C19" s="50"/>
      <c r="D19" s="50" t="s">
        <v>32</v>
      </c>
      <c r="E19" s="50"/>
      <c r="F19" s="66">
        <f>算出シート2!M2</f>
        <v>0</v>
      </c>
      <c r="G19" s="67"/>
      <c r="H19" s="67"/>
      <c r="I19" s="68"/>
      <c r="J19" s="42">
        <f>算出シート2!D27</f>
        <v>0</v>
      </c>
      <c r="K19" s="42"/>
      <c r="L19" s="42"/>
      <c r="M19" s="42"/>
      <c r="N19" s="42"/>
      <c r="O19" s="66">
        <f>算出シート2!D33</f>
        <v>0</v>
      </c>
      <c r="P19" s="67"/>
      <c r="Q19" s="67"/>
      <c r="R19" s="68"/>
    </row>
    <row r="20" spans="1:20" ht="19.5" customHeight="1" thickBot="1">
      <c r="C20" s="55"/>
      <c r="D20" s="56"/>
      <c r="E20" s="56"/>
      <c r="F20" s="82" t="s">
        <v>34</v>
      </c>
      <c r="G20" s="83"/>
      <c r="H20" s="83"/>
      <c r="I20" s="83"/>
      <c r="J20" s="83"/>
      <c r="K20" s="83"/>
      <c r="L20" s="83"/>
      <c r="M20" s="83"/>
      <c r="N20" s="83"/>
      <c r="O20" s="83"/>
      <c r="P20" s="83"/>
      <c r="Q20" s="83"/>
      <c r="R20" s="83"/>
    </row>
    <row r="21" spans="1:20" ht="20.25" customHeight="1" thickTop="1" thickBot="1">
      <c r="C21" s="57"/>
      <c r="D21" s="57"/>
      <c r="E21" s="58"/>
      <c r="F21" s="77" t="s">
        <v>55</v>
      </c>
      <c r="G21" s="78"/>
      <c r="H21" s="78"/>
      <c r="I21" s="80"/>
      <c r="J21" s="77" t="s">
        <v>44</v>
      </c>
      <c r="K21" s="78"/>
      <c r="L21" s="78"/>
      <c r="M21" s="78"/>
      <c r="N21" s="80"/>
      <c r="O21" s="77" t="s">
        <v>45</v>
      </c>
      <c r="P21" s="78"/>
      <c r="Q21" s="78"/>
      <c r="R21" s="79"/>
    </row>
    <row r="22" spans="1:20" ht="19.5" thickTop="1">
      <c r="C22" s="59" t="s">
        <v>35</v>
      </c>
      <c r="D22" s="59"/>
      <c r="E22" s="59"/>
      <c r="F22" s="81">
        <f>算出シート2!D22</f>
        <v>577632</v>
      </c>
      <c r="G22" s="81"/>
      <c r="H22" s="81"/>
      <c r="I22" s="81"/>
      <c r="J22" s="43">
        <f>算出シート2!E25+算出シート2!E28</f>
        <v>572006</v>
      </c>
      <c r="K22" s="44"/>
      <c r="L22" s="44"/>
      <c r="M22" s="44"/>
      <c r="N22" s="45"/>
      <c r="O22" s="43">
        <f>算出シート2!E31</f>
        <v>567377</v>
      </c>
      <c r="P22" s="44"/>
      <c r="Q22" s="44"/>
      <c r="R22" s="45"/>
    </row>
    <row r="23" spans="1:20">
      <c r="C23" s="50" t="s">
        <v>33</v>
      </c>
      <c r="D23" s="50" t="s">
        <v>28</v>
      </c>
      <c r="E23" s="50"/>
      <c r="F23" s="66">
        <f>算出シート2!D19</f>
        <v>564960</v>
      </c>
      <c r="G23" s="67"/>
      <c r="H23" s="67"/>
      <c r="I23" s="68"/>
      <c r="J23" s="42">
        <f>算出シート2!D25+算出シート2!D28</f>
        <v>559457</v>
      </c>
      <c r="K23" s="42"/>
      <c r="L23" s="42"/>
      <c r="M23" s="42"/>
      <c r="N23" s="42"/>
      <c r="O23" s="66">
        <f>算出シート2!D31</f>
        <v>554930</v>
      </c>
      <c r="P23" s="67"/>
      <c r="Q23" s="67"/>
      <c r="R23" s="68"/>
    </row>
    <row r="24" spans="1:20">
      <c r="C24" s="50"/>
      <c r="D24" s="50" t="s">
        <v>68</v>
      </c>
      <c r="E24" s="50"/>
      <c r="F24" s="66">
        <f>算出シート2!D20</f>
        <v>12672</v>
      </c>
      <c r="G24" s="67"/>
      <c r="H24" s="67"/>
      <c r="I24" s="68"/>
      <c r="J24" s="42">
        <f>算出シート2!D26+算出シート2!D29</f>
        <v>12549</v>
      </c>
      <c r="K24" s="42"/>
      <c r="L24" s="42"/>
      <c r="M24" s="42"/>
      <c r="N24" s="42"/>
      <c r="O24" s="66">
        <f>算出シート2!D32</f>
        <v>12447</v>
      </c>
      <c r="P24" s="67"/>
      <c r="Q24" s="67"/>
      <c r="R24" s="68"/>
    </row>
    <row r="25" spans="1:20">
      <c r="C25" s="50"/>
      <c r="D25" s="50" t="s">
        <v>32</v>
      </c>
      <c r="E25" s="50"/>
      <c r="F25" s="66">
        <f>算出シート2!D21</f>
        <v>0</v>
      </c>
      <c r="G25" s="67"/>
      <c r="H25" s="67"/>
      <c r="I25" s="68"/>
      <c r="J25" s="42">
        <f>算出シート2!D27+算出シート2!D30</f>
        <v>0</v>
      </c>
      <c r="K25" s="42"/>
      <c r="L25" s="42"/>
      <c r="M25" s="42"/>
      <c r="N25" s="42"/>
      <c r="O25" s="66">
        <f>算出シート2!D33</f>
        <v>0</v>
      </c>
      <c r="P25" s="67"/>
      <c r="Q25" s="67"/>
      <c r="R25" s="68"/>
    </row>
    <row r="26" spans="1:20">
      <c r="C26" s="50" t="s">
        <v>29</v>
      </c>
      <c r="D26" s="50"/>
      <c r="E26" s="50"/>
      <c r="F26" s="84" t="s">
        <v>56</v>
      </c>
      <c r="G26" s="84"/>
      <c r="H26" s="84"/>
      <c r="I26" s="84"/>
      <c r="J26" s="42">
        <f>F22-J22</f>
        <v>5626</v>
      </c>
      <c r="K26" s="42"/>
      <c r="L26" s="42"/>
      <c r="M26" s="42"/>
      <c r="N26" s="42"/>
      <c r="O26" s="66">
        <f>F22-O22</f>
        <v>10255</v>
      </c>
      <c r="P26" s="67"/>
      <c r="Q26" s="67"/>
      <c r="R26" s="68"/>
    </row>
    <row r="27" spans="1:20" ht="6.75" customHeight="1">
      <c r="C27" s="30"/>
      <c r="D27" s="30"/>
      <c r="E27" s="30"/>
      <c r="F27" s="18"/>
      <c r="G27" s="18"/>
      <c r="H27" s="18"/>
      <c r="I27" s="18"/>
      <c r="J27" s="19"/>
      <c r="K27" s="19"/>
      <c r="L27" s="19"/>
      <c r="M27" s="19"/>
      <c r="N27" s="19"/>
      <c r="O27" s="19"/>
      <c r="P27" s="19"/>
      <c r="Q27" s="19"/>
      <c r="R27" s="19"/>
    </row>
    <row r="28" spans="1:20">
      <c r="A28" s="60" t="s">
        <v>81</v>
      </c>
      <c r="B28" s="60"/>
      <c r="C28" s="60"/>
      <c r="D28" s="60"/>
      <c r="E28" s="60"/>
      <c r="F28" s="60"/>
      <c r="G28" s="60"/>
      <c r="H28" s="60"/>
      <c r="I28" s="60"/>
      <c r="J28" s="60"/>
      <c r="K28" s="60"/>
      <c r="L28" s="60"/>
      <c r="M28" s="60"/>
      <c r="N28" s="60"/>
      <c r="O28" s="60"/>
      <c r="P28" s="60"/>
      <c r="Q28" s="60"/>
      <c r="R28" s="60"/>
      <c r="S28" s="60"/>
      <c r="T28" s="60"/>
    </row>
    <row r="29" spans="1:20"/>
    <row r="30" spans="1:20">
      <c r="C30" s="2" t="s">
        <v>53</v>
      </c>
    </row>
    <row r="31" spans="1:20">
      <c r="C31" s="2" t="s">
        <v>39</v>
      </c>
    </row>
    <row r="32" spans="1:20">
      <c r="C32" s="2" t="s">
        <v>40</v>
      </c>
    </row>
    <row r="33" spans="3:3">
      <c r="C33" s="2" t="s">
        <v>41</v>
      </c>
    </row>
    <row r="34" spans="3:3">
      <c r="C34" s="2" t="s">
        <v>57</v>
      </c>
    </row>
    <row r="35" spans="3:3"/>
    <row r="36" spans="3:3"/>
    <row r="37" spans="3:3" hidden="1"/>
    <row r="38" spans="3:3" hidden="1"/>
    <row r="39" spans="3:3" hidden="1"/>
    <row r="40" spans="3:3" hidden="1"/>
    <row r="41" spans="3:3" hidden="1"/>
    <row r="42" spans="3:3" hidden="1"/>
    <row r="43" spans="3:3" hidden="1"/>
    <row r="44" spans="3:3" hidden="1"/>
    <row r="45" spans="3:3" hidden="1"/>
    <row r="46" spans="3:3" hidden="1"/>
    <row r="47" spans="3:3" hidden="1"/>
  </sheetData>
  <protectedRanges>
    <protectedRange sqref="I8:K8" name="範囲2"/>
    <protectedRange sqref="Q8:S8" name="範囲1"/>
  </protectedRanges>
  <mergeCells count="61">
    <mergeCell ref="O18:R18"/>
    <mergeCell ref="D24:E24"/>
    <mergeCell ref="F24:I24"/>
    <mergeCell ref="J24:N24"/>
    <mergeCell ref="O24:R24"/>
    <mergeCell ref="C20:E21"/>
    <mergeCell ref="F20:R20"/>
    <mergeCell ref="F21:I21"/>
    <mergeCell ref="J21:N21"/>
    <mergeCell ref="O21:R21"/>
    <mergeCell ref="C22:E22"/>
    <mergeCell ref="F22:I22"/>
    <mergeCell ref="J22:N22"/>
    <mergeCell ref="O22:R22"/>
    <mergeCell ref="C23:C25"/>
    <mergeCell ref="D23:E23"/>
    <mergeCell ref="A2:T2"/>
    <mergeCell ref="B4:S4"/>
    <mergeCell ref="C6:R6"/>
    <mergeCell ref="B8:H8"/>
    <mergeCell ref="I8:K8"/>
    <mergeCell ref="L8:P8"/>
    <mergeCell ref="Q8:S8"/>
    <mergeCell ref="C14:E15"/>
    <mergeCell ref="F14:R14"/>
    <mergeCell ref="F15:I15"/>
    <mergeCell ref="J15:N15"/>
    <mergeCell ref="O15:R15"/>
    <mergeCell ref="C11:R11"/>
    <mergeCell ref="C13:G13"/>
    <mergeCell ref="H13:J13"/>
    <mergeCell ref="K13:O13"/>
    <mergeCell ref="P13:R13"/>
    <mergeCell ref="C16:E16"/>
    <mergeCell ref="F16:I16"/>
    <mergeCell ref="J16:N16"/>
    <mergeCell ref="O16:R16"/>
    <mergeCell ref="C17:C19"/>
    <mergeCell ref="D17:E17"/>
    <mergeCell ref="F17:I17"/>
    <mergeCell ref="J17:N17"/>
    <mergeCell ref="O17:R17"/>
    <mergeCell ref="D19:E19"/>
    <mergeCell ref="F19:I19"/>
    <mergeCell ref="J19:N19"/>
    <mergeCell ref="O19:R19"/>
    <mergeCell ref="D18:E18"/>
    <mergeCell ref="F18:I18"/>
    <mergeCell ref="J18:N18"/>
    <mergeCell ref="F23:I23"/>
    <mergeCell ref="J23:N23"/>
    <mergeCell ref="O23:R23"/>
    <mergeCell ref="D25:E25"/>
    <mergeCell ref="F25:I25"/>
    <mergeCell ref="J25:N25"/>
    <mergeCell ref="O25:R25"/>
    <mergeCell ref="C26:E26"/>
    <mergeCell ref="F26:I26"/>
    <mergeCell ref="J26:N26"/>
    <mergeCell ref="O26:R26"/>
    <mergeCell ref="A28:T28"/>
  </mergeCells>
  <phoneticPr fontId="1"/>
  <pageMargins left="0.7" right="0.7" top="0.75" bottom="0.75" header="0.3" footer="0.3"/>
  <pageSetup paperSize="9" scale="66"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33"/>
  <sheetViews>
    <sheetView workbookViewId="0">
      <selection activeCell="I41" sqref="I41"/>
    </sheetView>
  </sheetViews>
  <sheetFormatPr defaultRowHeight="18.75"/>
  <cols>
    <col min="3" max="3" width="23.5" bestFit="1" customWidth="1"/>
    <col min="4" max="4" width="10.25" bestFit="1" customWidth="1"/>
    <col min="5" max="5" width="11" bestFit="1" customWidth="1"/>
    <col min="8" max="8" width="11.375" bestFit="1" customWidth="1"/>
    <col min="9" max="9" width="15.5" bestFit="1" customWidth="1"/>
    <col min="10" max="10" width="10.25" bestFit="1" customWidth="1"/>
    <col min="12" max="12" width="12.25" bestFit="1" customWidth="1"/>
    <col min="13" max="13" width="9" bestFit="1" customWidth="1"/>
    <col min="14" max="15" width="19.25" bestFit="1" customWidth="1"/>
  </cols>
  <sheetData>
    <row r="1" spans="2:14">
      <c r="H1" t="s">
        <v>5</v>
      </c>
      <c r="I1" t="s">
        <v>6</v>
      </c>
      <c r="J1" t="s">
        <v>7</v>
      </c>
      <c r="K1" t="s">
        <v>69</v>
      </c>
      <c r="L1" t="s">
        <v>72</v>
      </c>
      <c r="M1" t="s">
        <v>32</v>
      </c>
      <c r="N1" t="s">
        <v>9</v>
      </c>
    </row>
    <row r="2" spans="2:14">
      <c r="C2" t="s">
        <v>4</v>
      </c>
      <c r="D2" s="22">
        <f>'試算シート（短期掛金）'!H8-1</f>
        <v>22401</v>
      </c>
      <c r="H2" s="8">
        <v>46142</v>
      </c>
      <c r="I2">
        <v>4</v>
      </c>
      <c r="J2" s="27">
        <f>DATEDIF($D$2,H2,"Y")</f>
        <v>65</v>
      </c>
      <c r="K2" s="28">
        <f>$D$16</f>
        <v>47080</v>
      </c>
      <c r="L2" s="28">
        <f>$D$17</f>
        <v>1056</v>
      </c>
      <c r="M2" s="28">
        <f t="shared" ref="M2:M13" si="0">IF(AND(J2&gt;=40,J2&lt;65),$D$18,0)</f>
        <v>0</v>
      </c>
      <c r="N2" s="20">
        <f t="shared" ref="N2:N13" si="1">SUM(K2:M2)</f>
        <v>48136</v>
      </c>
    </row>
    <row r="3" spans="2:14">
      <c r="C3" t="s">
        <v>59</v>
      </c>
      <c r="D3" s="34">
        <f>'試算シート（短期掛金）'!Q8</f>
        <v>26000</v>
      </c>
      <c r="H3" s="8">
        <v>46173</v>
      </c>
      <c r="I3">
        <v>5</v>
      </c>
      <c r="J3" s="27">
        <f>DATEDIF($D$2,H3,"Y")</f>
        <v>65</v>
      </c>
      <c r="K3" s="28">
        <f t="shared" ref="K3:K13" si="2">$D$16</f>
        <v>47080</v>
      </c>
      <c r="L3" s="28">
        <f t="shared" ref="L3:L13" si="3">$D$17</f>
        <v>1056</v>
      </c>
      <c r="M3" s="28">
        <f t="shared" si="0"/>
        <v>0</v>
      </c>
      <c r="N3" s="20">
        <f t="shared" si="1"/>
        <v>48136</v>
      </c>
    </row>
    <row r="4" spans="2:14">
      <c r="C4" t="s">
        <v>60</v>
      </c>
      <c r="D4" s="1">
        <v>5.1999999999999998E-2</v>
      </c>
      <c r="H4" s="8">
        <v>46203</v>
      </c>
      <c r="I4">
        <v>6</v>
      </c>
      <c r="J4" s="27">
        <f t="shared" ref="J4:J12" si="4">DATEDIF($D$2,H4,"Y")</f>
        <v>65</v>
      </c>
      <c r="K4" s="28">
        <f t="shared" si="2"/>
        <v>47080</v>
      </c>
      <c r="L4" s="28">
        <f t="shared" si="3"/>
        <v>1056</v>
      </c>
      <c r="M4" s="28">
        <f t="shared" si="0"/>
        <v>0</v>
      </c>
      <c r="N4" s="20">
        <f t="shared" si="1"/>
        <v>48136</v>
      </c>
    </row>
    <row r="5" spans="2:14">
      <c r="C5" t="s">
        <v>0</v>
      </c>
      <c r="D5" s="20">
        <f>D3/D4</f>
        <v>500000</v>
      </c>
      <c r="H5" s="8">
        <v>46234</v>
      </c>
      <c r="I5">
        <v>7</v>
      </c>
      <c r="J5" s="27">
        <f t="shared" si="4"/>
        <v>65</v>
      </c>
      <c r="K5" s="28">
        <f t="shared" si="2"/>
        <v>47080</v>
      </c>
      <c r="L5" s="28">
        <f t="shared" si="3"/>
        <v>1056</v>
      </c>
      <c r="M5" s="28">
        <f t="shared" si="0"/>
        <v>0</v>
      </c>
      <c r="N5" s="20">
        <f t="shared" si="1"/>
        <v>48136</v>
      </c>
    </row>
    <row r="6" spans="2:14">
      <c r="C6" t="s">
        <v>2</v>
      </c>
      <c r="D6" s="1">
        <v>440000</v>
      </c>
      <c r="H6" s="8">
        <v>46265</v>
      </c>
      <c r="I6">
        <v>8</v>
      </c>
      <c r="J6" s="27">
        <f t="shared" si="4"/>
        <v>65</v>
      </c>
      <c r="K6" s="28">
        <f t="shared" si="2"/>
        <v>47080</v>
      </c>
      <c r="L6" s="28">
        <f t="shared" si="3"/>
        <v>1056</v>
      </c>
      <c r="M6" s="28">
        <f t="shared" si="0"/>
        <v>0</v>
      </c>
      <c r="N6" s="20">
        <f t="shared" si="1"/>
        <v>48136</v>
      </c>
    </row>
    <row r="7" spans="2:14">
      <c r="C7" t="s">
        <v>1</v>
      </c>
      <c r="H7" s="8">
        <v>46295</v>
      </c>
      <c r="I7">
        <v>9</v>
      </c>
      <c r="J7" s="27">
        <f t="shared" si="4"/>
        <v>65</v>
      </c>
      <c r="K7" s="28">
        <f t="shared" si="2"/>
        <v>47080</v>
      </c>
      <c r="L7" s="28">
        <f t="shared" si="3"/>
        <v>1056</v>
      </c>
      <c r="M7" s="28">
        <f t="shared" si="0"/>
        <v>0</v>
      </c>
      <c r="N7" s="20">
        <f t="shared" si="1"/>
        <v>48136</v>
      </c>
    </row>
    <row r="8" spans="2:14">
      <c r="C8" t="s">
        <v>70</v>
      </c>
      <c r="D8" s="1">
        <v>107</v>
      </c>
      <c r="H8" s="8">
        <v>46326</v>
      </c>
      <c r="I8">
        <v>10</v>
      </c>
      <c r="J8" s="27">
        <f t="shared" si="4"/>
        <v>65</v>
      </c>
      <c r="K8" s="28">
        <f t="shared" si="2"/>
        <v>47080</v>
      </c>
      <c r="L8" s="28">
        <f t="shared" si="3"/>
        <v>1056</v>
      </c>
      <c r="M8" s="28">
        <f t="shared" si="0"/>
        <v>0</v>
      </c>
      <c r="N8" s="20">
        <f t="shared" si="1"/>
        <v>48136</v>
      </c>
    </row>
    <row r="9" spans="2:14">
      <c r="C9" t="s">
        <v>71</v>
      </c>
      <c r="D9" s="1">
        <v>2.4</v>
      </c>
      <c r="H9" s="8">
        <v>46356</v>
      </c>
      <c r="I9">
        <v>11</v>
      </c>
      <c r="J9" s="27">
        <f t="shared" si="4"/>
        <v>65</v>
      </c>
      <c r="K9" s="28">
        <f t="shared" si="2"/>
        <v>47080</v>
      </c>
      <c r="L9" s="28">
        <f t="shared" si="3"/>
        <v>1056</v>
      </c>
      <c r="M9" s="28">
        <f t="shared" si="0"/>
        <v>0</v>
      </c>
      <c r="N9" s="20">
        <f t="shared" si="1"/>
        <v>48136</v>
      </c>
    </row>
    <row r="10" spans="2:14">
      <c r="C10" t="s">
        <v>3</v>
      </c>
      <c r="D10" s="1">
        <v>16.8</v>
      </c>
      <c r="H10" s="8">
        <v>46387</v>
      </c>
      <c r="I10">
        <v>12</v>
      </c>
      <c r="J10" s="27">
        <f t="shared" si="4"/>
        <v>65</v>
      </c>
      <c r="K10" s="28">
        <f t="shared" si="2"/>
        <v>47080</v>
      </c>
      <c r="L10" s="28">
        <f t="shared" si="3"/>
        <v>1056</v>
      </c>
      <c r="M10" s="28">
        <f t="shared" si="0"/>
        <v>0</v>
      </c>
      <c r="N10" s="20">
        <f t="shared" si="1"/>
        <v>48136</v>
      </c>
    </row>
    <row r="11" spans="2:14">
      <c r="H11" s="8">
        <v>46418</v>
      </c>
      <c r="I11">
        <v>1</v>
      </c>
      <c r="J11" s="27">
        <f t="shared" si="4"/>
        <v>65</v>
      </c>
      <c r="K11" s="28">
        <f t="shared" si="2"/>
        <v>47080</v>
      </c>
      <c r="L11" s="28">
        <f t="shared" si="3"/>
        <v>1056</v>
      </c>
      <c r="M11" s="28">
        <f t="shared" si="0"/>
        <v>0</v>
      </c>
      <c r="N11" s="20">
        <f t="shared" si="1"/>
        <v>48136</v>
      </c>
    </row>
    <row r="12" spans="2:14">
      <c r="B12" s="1"/>
      <c r="C12" t="s">
        <v>47</v>
      </c>
      <c r="H12" s="8">
        <v>46446</v>
      </c>
      <c r="I12">
        <v>2</v>
      </c>
      <c r="J12" s="27">
        <f t="shared" si="4"/>
        <v>65</v>
      </c>
      <c r="K12" s="28">
        <f t="shared" si="2"/>
        <v>47080</v>
      </c>
      <c r="L12" s="28">
        <f t="shared" si="3"/>
        <v>1056</v>
      </c>
      <c r="M12" s="28">
        <f t="shared" si="0"/>
        <v>0</v>
      </c>
      <c r="N12" s="20">
        <f t="shared" si="1"/>
        <v>48136</v>
      </c>
    </row>
    <row r="13" spans="2:14">
      <c r="B13" s="21" t="s">
        <v>61</v>
      </c>
      <c r="C13" t="s">
        <v>79</v>
      </c>
      <c r="H13" s="8">
        <v>46477</v>
      </c>
      <c r="I13">
        <v>3</v>
      </c>
      <c r="J13" s="27">
        <f>DATEDIF($D$2,H13,"Y")</f>
        <v>65</v>
      </c>
      <c r="K13" s="28">
        <f t="shared" si="2"/>
        <v>47080</v>
      </c>
      <c r="L13" s="28">
        <f t="shared" si="3"/>
        <v>1056</v>
      </c>
      <c r="M13" s="28">
        <f t="shared" si="0"/>
        <v>0</v>
      </c>
      <c r="N13" s="20">
        <f t="shared" si="1"/>
        <v>48136</v>
      </c>
    </row>
    <row r="15" spans="2:14">
      <c r="B15" s="90" t="s">
        <v>62</v>
      </c>
      <c r="C15" s="9" t="s">
        <v>54</v>
      </c>
      <c r="D15" s="9"/>
    </row>
    <row r="16" spans="2:14">
      <c r="B16" s="91"/>
      <c r="C16" s="9" t="s">
        <v>48</v>
      </c>
      <c r="D16" s="23">
        <f>IF(D5&lt;D6,ROUNDDOWN($D$5*$D$8/1000,0),ROUNDDOWN($D$6*$D$8/1000,0))</f>
        <v>47080</v>
      </c>
    </row>
    <row r="17" spans="2:12">
      <c r="B17" s="91"/>
      <c r="C17" s="9" t="s">
        <v>72</v>
      </c>
      <c r="D17" s="23">
        <f>IF(D5&lt;D6,ROUNDDOWN($D$5*$D$9/1000,0),ROUNDDOWN($D$6*$D$9/1000,0))</f>
        <v>1056</v>
      </c>
    </row>
    <row r="18" spans="2:12">
      <c r="B18" s="91"/>
      <c r="C18" s="9" t="s">
        <v>49</v>
      </c>
      <c r="D18" s="23">
        <f>IF(D5&lt;D6,ROUNDDOWN($D$5*$D$10/1000,0),ROUNDDOWN($D$6*$D$10/1000,0))</f>
        <v>7392</v>
      </c>
      <c r="H18" s="1" t="s">
        <v>10</v>
      </c>
      <c r="I18" s="1">
        <v>0.99673694000000002</v>
      </c>
      <c r="J18" s="1"/>
      <c r="K18" s="1">
        <v>1</v>
      </c>
      <c r="L18" s="11">
        <v>0.99673694000000002</v>
      </c>
    </row>
    <row r="19" spans="2:12">
      <c r="B19" s="91"/>
      <c r="C19" s="9" t="s">
        <v>50</v>
      </c>
      <c r="D19" s="23">
        <f>SUM(K2:K13)</f>
        <v>564960</v>
      </c>
      <c r="H19" s="1" t="s">
        <v>11</v>
      </c>
      <c r="I19" s="1">
        <v>0.99348453000000003</v>
      </c>
      <c r="J19" s="1"/>
      <c r="K19" s="1">
        <v>2</v>
      </c>
      <c r="L19" s="11">
        <v>1.99022147</v>
      </c>
    </row>
    <row r="20" spans="2:12">
      <c r="B20" s="91"/>
      <c r="C20" s="9" t="s">
        <v>73</v>
      </c>
      <c r="D20" s="23">
        <f>SUM(L2:L13)</f>
        <v>12672</v>
      </c>
      <c r="H20" s="1" t="s">
        <v>12</v>
      </c>
      <c r="I20" s="1">
        <v>0.99024274000000001</v>
      </c>
      <c r="J20" s="1"/>
      <c r="K20" s="1">
        <v>3</v>
      </c>
      <c r="L20" s="11">
        <v>2.9804642100000001</v>
      </c>
    </row>
    <row r="21" spans="2:12">
      <c r="B21" s="91"/>
      <c r="C21" s="9" t="s">
        <v>51</v>
      </c>
      <c r="D21" s="23">
        <f>SUM(M2:M13)</f>
        <v>0</v>
      </c>
      <c r="H21" s="1" t="s">
        <v>13</v>
      </c>
      <c r="I21" s="1">
        <v>0.98701152000000003</v>
      </c>
      <c r="J21" s="1"/>
      <c r="K21" s="1">
        <v>4</v>
      </c>
      <c r="L21" s="11">
        <v>3.9674757299999999</v>
      </c>
    </row>
    <row r="22" spans="2:12">
      <c r="B22" s="92"/>
      <c r="C22" s="9" t="s">
        <v>52</v>
      </c>
      <c r="D22" s="23">
        <f>D19+D20+D21</f>
        <v>577632</v>
      </c>
      <c r="H22" s="1" t="s">
        <v>14</v>
      </c>
      <c r="I22" s="1">
        <v>0.98379084000000006</v>
      </c>
      <c r="J22" s="1"/>
      <c r="K22" s="1">
        <v>5</v>
      </c>
      <c r="L22" s="11">
        <v>4.9512665699999996</v>
      </c>
    </row>
    <row r="23" spans="2:12">
      <c r="B23" s="90" t="s">
        <v>63</v>
      </c>
      <c r="C23" s="9" t="s">
        <v>25</v>
      </c>
      <c r="D23" s="25"/>
      <c r="E23" s="9" t="s">
        <v>27</v>
      </c>
      <c r="H23" s="1" t="s">
        <v>15</v>
      </c>
      <c r="I23" s="1">
        <v>0.98058067999999998</v>
      </c>
      <c r="J23" s="1"/>
      <c r="K23" s="1">
        <v>6</v>
      </c>
      <c r="L23" s="11">
        <v>5.9318472499999997</v>
      </c>
    </row>
    <row r="24" spans="2:12">
      <c r="B24" s="91"/>
      <c r="C24" s="9" t="s">
        <v>74</v>
      </c>
      <c r="D24" s="25">
        <f>D16+ROUND(D16*L22,0)</f>
        <v>280186</v>
      </c>
      <c r="E24" s="24">
        <f>D24+D25+D26</f>
        <v>286471</v>
      </c>
      <c r="H24" s="1" t="s">
        <v>16</v>
      </c>
      <c r="I24" s="1">
        <v>0.97738097999999995</v>
      </c>
      <c r="J24" s="1"/>
      <c r="K24" s="1">
        <v>7</v>
      </c>
      <c r="L24" s="11">
        <v>6.9092282300000001</v>
      </c>
    </row>
    <row r="25" spans="2:12">
      <c r="B25" s="91"/>
      <c r="C25" s="9" t="s">
        <v>75</v>
      </c>
      <c r="D25" s="25">
        <f>D17+ROUND(D17*L22,0)</f>
        <v>6285</v>
      </c>
      <c r="E25" s="24"/>
      <c r="H25" s="1" t="s">
        <v>17</v>
      </c>
      <c r="I25" s="1">
        <v>0.97419173000000003</v>
      </c>
      <c r="J25" s="1"/>
      <c r="K25" s="1">
        <v>8</v>
      </c>
      <c r="L25" s="11">
        <v>7.8834199600000003</v>
      </c>
    </row>
    <row r="26" spans="2:12">
      <c r="B26" s="91"/>
      <c r="C26" s="9" t="s">
        <v>23</v>
      </c>
      <c r="D26" s="25">
        <f>ROUND(M2+M3*I18+M4*I19+M5*I20+M6*I21+M7*I22,0)</f>
        <v>0</v>
      </c>
      <c r="E26" s="24"/>
      <c r="H26" s="1" t="s">
        <v>18</v>
      </c>
      <c r="I26" s="1">
        <v>0.97101289000000002</v>
      </c>
      <c r="J26" s="1"/>
      <c r="K26" s="1">
        <v>9</v>
      </c>
      <c r="L26" s="11">
        <v>8.8544328500000002</v>
      </c>
    </row>
    <row r="27" spans="2:12">
      <c r="B27" s="91"/>
      <c r="C27" s="9" t="s">
        <v>22</v>
      </c>
      <c r="D27" s="25">
        <f>ROUND(D16*L23,0)</f>
        <v>279271</v>
      </c>
      <c r="E27" s="24">
        <f>D27++D28+D29</f>
        <v>285535</v>
      </c>
      <c r="H27" s="1" t="s">
        <v>19</v>
      </c>
      <c r="I27" s="1">
        <v>0.96784442000000004</v>
      </c>
      <c r="J27" s="1"/>
      <c r="K27" s="1">
        <v>10</v>
      </c>
      <c r="L27" s="11">
        <v>9.8222772700000007</v>
      </c>
    </row>
    <row r="28" spans="2:12">
      <c r="B28" s="91"/>
      <c r="C28" s="9" t="s">
        <v>76</v>
      </c>
      <c r="D28" s="25">
        <f>ROUND(D17*L23,0)</f>
        <v>6264</v>
      </c>
      <c r="E28" s="24"/>
      <c r="H28" s="1" t="s">
        <v>20</v>
      </c>
      <c r="I28" s="1">
        <v>0.96468628999999995</v>
      </c>
      <c r="J28" s="1"/>
      <c r="K28" s="1">
        <v>11</v>
      </c>
      <c r="L28" s="11">
        <v>10.78696356</v>
      </c>
    </row>
    <row r="29" spans="2:12">
      <c r="B29" s="92"/>
      <c r="C29" s="9" t="s">
        <v>24</v>
      </c>
      <c r="D29" s="25">
        <f>ROUND(M8*I18+M9*I19+M10*I20+M11*I21+M12*I22+M13*I23,0)</f>
        <v>0</v>
      </c>
      <c r="E29" s="24"/>
      <c r="H29" s="1" t="s">
        <v>21</v>
      </c>
      <c r="I29" s="1">
        <v>0.96153845999999998</v>
      </c>
      <c r="J29" s="1"/>
      <c r="K29" s="1">
        <v>12</v>
      </c>
      <c r="L29" s="11">
        <v>11.74850202</v>
      </c>
    </row>
    <row r="30" spans="2:12">
      <c r="B30" s="90" t="s">
        <v>64</v>
      </c>
      <c r="C30" s="10" t="s">
        <v>25</v>
      </c>
      <c r="D30" s="26"/>
      <c r="E30" s="23"/>
    </row>
    <row r="31" spans="2:12">
      <c r="B31" s="91"/>
      <c r="C31" s="9" t="s">
        <v>77</v>
      </c>
      <c r="D31" s="25">
        <f>D16+ROUND(D16*L28,0)</f>
        <v>554930</v>
      </c>
      <c r="E31" s="24">
        <f>D31+D32+D33</f>
        <v>567377</v>
      </c>
    </row>
    <row r="32" spans="2:12">
      <c r="B32" s="91"/>
      <c r="C32" s="9" t="s">
        <v>78</v>
      </c>
      <c r="D32" s="25">
        <f>D17+ROUND(D17*L28,0)</f>
        <v>12447</v>
      </c>
      <c r="E32" s="24"/>
      <c r="H32" s="7"/>
      <c r="I32" s="7"/>
    </row>
    <row r="33" spans="2:5">
      <c r="B33" s="92"/>
      <c r="C33" s="9" t="s">
        <v>26</v>
      </c>
      <c r="D33" s="25">
        <f>ROUND(M2+M3*I18+M4*I19+M5*I20+M6*I21+M7*I22+M8*I23+M9*I24+M10*I25+M11*I26+M12*I27+M13*I28,0)</f>
        <v>0</v>
      </c>
      <c r="E33" s="24"/>
    </row>
  </sheetData>
  <mergeCells count="3">
    <mergeCell ref="B15:B22"/>
    <mergeCell ref="B23:B29"/>
    <mergeCell ref="B30:B33"/>
  </mergeCells>
  <phoneticPr fontId="1"/>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4"/>
  <sheetViews>
    <sheetView workbookViewId="0">
      <selection activeCell="I41" sqref="I41"/>
    </sheetView>
  </sheetViews>
  <sheetFormatPr defaultRowHeight="18.75"/>
  <cols>
    <col min="3" max="3" width="23.5" bestFit="1" customWidth="1"/>
    <col min="4" max="4" width="10.25" bestFit="1" customWidth="1"/>
    <col min="8" max="8" width="11.375" bestFit="1" customWidth="1"/>
    <col min="9" max="9" width="15.5" bestFit="1" customWidth="1"/>
    <col min="10" max="10" width="10.25" bestFit="1" customWidth="1"/>
    <col min="12" max="12" width="10.875" bestFit="1" customWidth="1"/>
    <col min="13" max="13" width="12.25" bestFit="1" customWidth="1"/>
    <col min="14" max="14" width="9" bestFit="1" customWidth="1"/>
    <col min="15" max="16" width="19.25" bestFit="1" customWidth="1"/>
  </cols>
  <sheetData>
    <row r="1" spans="2:14">
      <c r="H1" t="s">
        <v>5</v>
      </c>
      <c r="I1" t="s">
        <v>6</v>
      </c>
      <c r="J1" t="s">
        <v>7</v>
      </c>
      <c r="K1" t="s">
        <v>8</v>
      </c>
      <c r="L1" t="s">
        <v>72</v>
      </c>
      <c r="M1" t="s">
        <v>32</v>
      </c>
      <c r="N1" t="s">
        <v>9</v>
      </c>
    </row>
    <row r="2" spans="2:14">
      <c r="C2" t="s">
        <v>4</v>
      </c>
      <c r="D2" s="22">
        <f>'試算シート(標準報酬月額)'!I8-1</f>
        <v>22036</v>
      </c>
      <c r="H2" s="35">
        <f>算出シート!H2</f>
        <v>46142</v>
      </c>
      <c r="I2">
        <v>4</v>
      </c>
      <c r="J2" s="33">
        <f>DATEDIF($D$2,H2,"Y")</f>
        <v>66</v>
      </c>
      <c r="K2" s="28">
        <f t="shared" ref="K2:K13" si="0">$D$15</f>
        <v>47080</v>
      </c>
      <c r="L2" s="28">
        <f t="shared" ref="L2:L13" si="1">$D$16</f>
        <v>1056</v>
      </c>
      <c r="M2" s="28">
        <f t="shared" ref="M2:M13" si="2">IF(AND(J2&gt;=40,J2&lt;65),$D$17,0)</f>
        <v>0</v>
      </c>
      <c r="N2" s="20">
        <f t="shared" ref="N2:N13" si="3">SUM(K2:M2)</f>
        <v>48136</v>
      </c>
    </row>
    <row r="3" spans="2:14">
      <c r="C3" t="s">
        <v>0</v>
      </c>
      <c r="D3" s="34">
        <f>'試算シート(標準報酬月額)'!Q8</f>
        <v>500000</v>
      </c>
      <c r="H3" s="35">
        <f>算出シート!H3</f>
        <v>46173</v>
      </c>
      <c r="I3">
        <v>5</v>
      </c>
      <c r="J3" s="33">
        <f>DATEDIF($D$2,H3,"Y")</f>
        <v>66</v>
      </c>
      <c r="K3" s="28">
        <f t="shared" si="0"/>
        <v>47080</v>
      </c>
      <c r="L3" s="28">
        <f t="shared" si="1"/>
        <v>1056</v>
      </c>
      <c r="M3" s="28">
        <f t="shared" si="2"/>
        <v>0</v>
      </c>
      <c r="N3" s="20">
        <f t="shared" si="3"/>
        <v>48136</v>
      </c>
    </row>
    <row r="4" spans="2:14">
      <c r="C4" t="s">
        <v>2</v>
      </c>
      <c r="D4" s="28">
        <f>算出シート!D6</f>
        <v>440000</v>
      </c>
      <c r="H4" s="35">
        <f>算出シート!H4</f>
        <v>46203</v>
      </c>
      <c r="I4">
        <v>6</v>
      </c>
      <c r="J4" s="33">
        <f t="shared" ref="J4:J12" si="4">DATEDIF($D$2,H4,"Y")</f>
        <v>66</v>
      </c>
      <c r="K4" s="28">
        <f t="shared" si="0"/>
        <v>47080</v>
      </c>
      <c r="L4" s="28">
        <f t="shared" si="1"/>
        <v>1056</v>
      </c>
      <c r="M4" s="28">
        <f t="shared" si="2"/>
        <v>0</v>
      </c>
      <c r="N4" s="20">
        <f t="shared" si="3"/>
        <v>48136</v>
      </c>
    </row>
    <row r="5" spans="2:14">
      <c r="C5" t="s">
        <v>1</v>
      </c>
      <c r="D5" s="7"/>
      <c r="H5" s="35">
        <f>算出シート!H5</f>
        <v>46234</v>
      </c>
      <c r="I5">
        <v>7</v>
      </c>
      <c r="J5" s="33">
        <f t="shared" si="4"/>
        <v>66</v>
      </c>
      <c r="K5" s="28">
        <f t="shared" si="0"/>
        <v>47080</v>
      </c>
      <c r="L5" s="28">
        <f t="shared" si="1"/>
        <v>1056</v>
      </c>
      <c r="M5" s="28">
        <f t="shared" si="2"/>
        <v>0</v>
      </c>
      <c r="N5" s="20">
        <f t="shared" si="3"/>
        <v>48136</v>
      </c>
    </row>
    <row r="6" spans="2:14">
      <c r="C6" t="s">
        <v>70</v>
      </c>
      <c r="D6" s="28">
        <f>算出シート!D8</f>
        <v>107</v>
      </c>
      <c r="H6" s="35">
        <f>算出シート!H6</f>
        <v>46265</v>
      </c>
      <c r="I6">
        <v>8</v>
      </c>
      <c r="J6" s="33">
        <f t="shared" si="4"/>
        <v>66</v>
      </c>
      <c r="K6" s="28">
        <f t="shared" si="0"/>
        <v>47080</v>
      </c>
      <c r="L6" s="28">
        <f t="shared" si="1"/>
        <v>1056</v>
      </c>
      <c r="M6" s="28">
        <f t="shared" si="2"/>
        <v>0</v>
      </c>
      <c r="N6" s="20">
        <f t="shared" si="3"/>
        <v>48136</v>
      </c>
    </row>
    <row r="7" spans="2:14">
      <c r="C7" t="s">
        <v>71</v>
      </c>
      <c r="D7" s="28">
        <f>算出シート!D9</f>
        <v>2.4</v>
      </c>
      <c r="H7" s="35">
        <f>算出シート!H7</f>
        <v>46295</v>
      </c>
      <c r="I7">
        <v>9</v>
      </c>
      <c r="J7" s="33">
        <f t="shared" si="4"/>
        <v>66</v>
      </c>
      <c r="K7" s="28">
        <f t="shared" si="0"/>
        <v>47080</v>
      </c>
      <c r="L7" s="28">
        <f t="shared" si="1"/>
        <v>1056</v>
      </c>
      <c r="M7" s="28">
        <f t="shared" si="2"/>
        <v>0</v>
      </c>
      <c r="N7" s="20">
        <f t="shared" si="3"/>
        <v>48136</v>
      </c>
    </row>
    <row r="8" spans="2:14">
      <c r="C8" t="s">
        <v>3</v>
      </c>
      <c r="D8" s="28">
        <f>算出シート!D10</f>
        <v>16.8</v>
      </c>
      <c r="H8" s="35">
        <f>算出シート!H8</f>
        <v>46326</v>
      </c>
      <c r="I8">
        <v>10</v>
      </c>
      <c r="J8" s="33">
        <f t="shared" si="4"/>
        <v>66</v>
      </c>
      <c r="K8" s="28">
        <f t="shared" si="0"/>
        <v>47080</v>
      </c>
      <c r="L8" s="28">
        <f t="shared" si="1"/>
        <v>1056</v>
      </c>
      <c r="M8" s="28">
        <f t="shared" si="2"/>
        <v>0</v>
      </c>
      <c r="N8" s="20">
        <f t="shared" si="3"/>
        <v>48136</v>
      </c>
    </row>
    <row r="9" spans="2:14">
      <c r="H9" s="35">
        <f>算出シート!H9</f>
        <v>46356</v>
      </c>
      <c r="I9">
        <v>11</v>
      </c>
      <c r="J9" s="33">
        <f t="shared" si="4"/>
        <v>66</v>
      </c>
      <c r="K9" s="28">
        <f t="shared" si="0"/>
        <v>47080</v>
      </c>
      <c r="L9" s="28">
        <f t="shared" si="1"/>
        <v>1056</v>
      </c>
      <c r="M9" s="28">
        <f t="shared" si="2"/>
        <v>0</v>
      </c>
      <c r="N9" s="20">
        <f t="shared" si="3"/>
        <v>48136</v>
      </c>
    </row>
    <row r="10" spans="2:14">
      <c r="H10" s="35">
        <f>算出シート!H10</f>
        <v>46387</v>
      </c>
      <c r="I10">
        <v>12</v>
      </c>
      <c r="J10" s="33">
        <f t="shared" si="4"/>
        <v>66</v>
      </c>
      <c r="K10" s="28">
        <f t="shared" si="0"/>
        <v>47080</v>
      </c>
      <c r="L10" s="28">
        <f t="shared" si="1"/>
        <v>1056</v>
      </c>
      <c r="M10" s="28">
        <f t="shared" si="2"/>
        <v>0</v>
      </c>
      <c r="N10" s="20">
        <f t="shared" si="3"/>
        <v>48136</v>
      </c>
    </row>
    <row r="11" spans="2:14">
      <c r="B11" s="7"/>
      <c r="C11" s="7"/>
      <c r="H11" s="35">
        <f>算出シート!H11</f>
        <v>46418</v>
      </c>
      <c r="I11">
        <v>1</v>
      </c>
      <c r="J11" s="33">
        <f t="shared" si="4"/>
        <v>66</v>
      </c>
      <c r="K11" s="28">
        <f t="shared" si="0"/>
        <v>47080</v>
      </c>
      <c r="L11" s="28">
        <f t="shared" si="1"/>
        <v>1056</v>
      </c>
      <c r="M11" s="28">
        <f t="shared" si="2"/>
        <v>0</v>
      </c>
      <c r="N11" s="20">
        <f t="shared" si="3"/>
        <v>48136</v>
      </c>
    </row>
    <row r="12" spans="2:14">
      <c r="H12" s="35">
        <f>算出シート!H12</f>
        <v>46446</v>
      </c>
      <c r="I12">
        <v>2</v>
      </c>
      <c r="J12" s="33">
        <f t="shared" si="4"/>
        <v>66</v>
      </c>
      <c r="K12" s="28">
        <f t="shared" si="0"/>
        <v>47080</v>
      </c>
      <c r="L12" s="28">
        <f t="shared" si="1"/>
        <v>1056</v>
      </c>
      <c r="M12" s="28">
        <f t="shared" si="2"/>
        <v>0</v>
      </c>
      <c r="N12" s="20">
        <f t="shared" si="3"/>
        <v>48136</v>
      </c>
    </row>
    <row r="13" spans="2:14">
      <c r="H13" s="35">
        <f>算出シート!H13</f>
        <v>46477</v>
      </c>
      <c r="I13">
        <v>3</v>
      </c>
      <c r="J13" s="33">
        <f>DATEDIF($D$2,H13,"Y")</f>
        <v>66</v>
      </c>
      <c r="K13" s="28">
        <f t="shared" si="0"/>
        <v>47080</v>
      </c>
      <c r="L13" s="28">
        <f t="shared" si="1"/>
        <v>1056</v>
      </c>
      <c r="M13" s="28">
        <f t="shared" si="2"/>
        <v>0</v>
      </c>
      <c r="N13" s="20">
        <f t="shared" si="3"/>
        <v>48136</v>
      </c>
    </row>
    <row r="14" spans="2:14">
      <c r="C14" s="39"/>
      <c r="D14" s="39"/>
    </row>
    <row r="15" spans="2:14">
      <c r="C15" s="37" t="s">
        <v>28</v>
      </c>
      <c r="D15" s="38">
        <f>IF(D3&lt;D4,ROUNDDOWN($D$3*$D$6/1000,0),ROUNDDOWN($D$4*$D$6/1000,0))</f>
        <v>47080</v>
      </c>
    </row>
    <row r="16" spans="2:14">
      <c r="C16" s="9" t="s">
        <v>72</v>
      </c>
      <c r="D16" s="23">
        <f>IF(D3&lt;D4,ROUNDDOWN($D$3*$D$7/1000,0),ROUNDDOWN($D$4*$D$7/1000,0))</f>
        <v>1056</v>
      </c>
    </row>
    <row r="17" spans="3:13">
      <c r="C17" s="9" t="s">
        <v>49</v>
      </c>
      <c r="D17" s="23">
        <f>IF(D3&lt;D4,ROUNDDOWN($D$3*$D$8/1000,0),ROUNDDOWN($D$4*$D$8/1000,0))</f>
        <v>7392</v>
      </c>
    </row>
    <row r="18" spans="3:13">
      <c r="H18" s="28" t="s">
        <v>10</v>
      </c>
      <c r="I18" s="28">
        <f>算出シート!I18</f>
        <v>0.99673694000000002</v>
      </c>
      <c r="J18" s="28"/>
      <c r="K18" s="28">
        <v>1</v>
      </c>
      <c r="L18" s="28"/>
      <c r="M18" s="36">
        <f>算出シート!L18</f>
        <v>0.99673694000000002</v>
      </c>
    </row>
    <row r="19" spans="3:13">
      <c r="C19" s="9" t="s">
        <v>50</v>
      </c>
      <c r="D19" s="23">
        <f>SUM(K2:K13)</f>
        <v>564960</v>
      </c>
      <c r="H19" s="28" t="s">
        <v>11</v>
      </c>
      <c r="I19" s="28">
        <f>算出シート!I19</f>
        <v>0.99348453000000003</v>
      </c>
      <c r="J19" s="28"/>
      <c r="K19" s="28">
        <v>2</v>
      </c>
      <c r="L19" s="28"/>
      <c r="M19" s="36">
        <f>算出シート!L19</f>
        <v>1.99022147</v>
      </c>
    </row>
    <row r="20" spans="3:13">
      <c r="C20" s="9" t="s">
        <v>73</v>
      </c>
      <c r="D20" s="23">
        <f>SUM(L2:L13)</f>
        <v>12672</v>
      </c>
      <c r="H20" s="28"/>
      <c r="I20" s="28"/>
      <c r="J20" s="28"/>
      <c r="K20" s="28"/>
      <c r="L20" s="28"/>
      <c r="M20" s="36"/>
    </row>
    <row r="21" spans="3:13">
      <c r="C21" s="9" t="s">
        <v>51</v>
      </c>
      <c r="D21" s="23">
        <f>SUM(M2:M13)</f>
        <v>0</v>
      </c>
      <c r="H21" s="28" t="s">
        <v>12</v>
      </c>
      <c r="I21" s="28">
        <f>算出シート!I20</f>
        <v>0.99024274000000001</v>
      </c>
      <c r="J21" s="28"/>
      <c r="K21" s="28">
        <v>3</v>
      </c>
      <c r="L21" s="28"/>
      <c r="M21" s="36">
        <f>算出シート!L20</f>
        <v>2.9804642100000001</v>
      </c>
    </row>
    <row r="22" spans="3:13">
      <c r="C22" s="9" t="s">
        <v>52</v>
      </c>
      <c r="D22" s="23">
        <f>SUM(D19:D21)</f>
        <v>577632</v>
      </c>
      <c r="H22" s="28" t="s">
        <v>13</v>
      </c>
      <c r="I22" s="28">
        <f>算出シート!I21</f>
        <v>0.98701152000000003</v>
      </c>
      <c r="J22" s="28"/>
      <c r="K22" s="28">
        <v>4</v>
      </c>
      <c r="L22" s="28"/>
      <c r="M22" s="36">
        <f>算出シート!L21</f>
        <v>3.9674757299999999</v>
      </c>
    </row>
    <row r="23" spans="3:13">
      <c r="C23" s="9"/>
      <c r="D23" s="23"/>
      <c r="H23" s="28" t="s">
        <v>14</v>
      </c>
      <c r="I23" s="28">
        <f>算出シート!I22</f>
        <v>0.98379084000000006</v>
      </c>
      <c r="J23" s="28"/>
      <c r="K23" s="28">
        <v>5</v>
      </c>
      <c r="L23" s="28"/>
      <c r="M23" s="36">
        <f>算出シート!L22</f>
        <v>4.9512665699999996</v>
      </c>
    </row>
    <row r="24" spans="3:13">
      <c r="C24" s="9"/>
      <c r="D24" s="25"/>
      <c r="E24" s="9" t="s">
        <v>27</v>
      </c>
      <c r="H24" s="28" t="s">
        <v>15</v>
      </c>
      <c r="I24" s="28">
        <f>算出シート!I23</f>
        <v>0.98058067999999998</v>
      </c>
      <c r="J24" s="28"/>
      <c r="K24" s="28">
        <v>6</v>
      </c>
      <c r="L24" s="28"/>
      <c r="M24" s="36">
        <f>算出シート!L23</f>
        <v>5.9318472499999997</v>
      </c>
    </row>
    <row r="25" spans="3:13">
      <c r="C25" s="9" t="s">
        <v>74</v>
      </c>
      <c r="D25" s="25">
        <f>D15+ROUND(D15*M23,0)</f>
        <v>280186</v>
      </c>
      <c r="E25" s="24">
        <f>SUM(D25:D27)</f>
        <v>286471</v>
      </c>
      <c r="H25" s="28" t="s">
        <v>16</v>
      </c>
      <c r="I25" s="28">
        <f>算出シート!I24</f>
        <v>0.97738097999999995</v>
      </c>
      <c r="J25" s="28"/>
      <c r="K25" s="28">
        <v>7</v>
      </c>
      <c r="L25" s="28"/>
      <c r="M25" s="36">
        <f>算出シート!L24</f>
        <v>6.9092282300000001</v>
      </c>
    </row>
    <row r="26" spans="3:13">
      <c r="C26" s="9" t="s">
        <v>75</v>
      </c>
      <c r="D26" s="25">
        <f>D16+ROUND(D16*M23,0)</f>
        <v>6285</v>
      </c>
      <c r="E26" s="24"/>
      <c r="H26" s="28" t="s">
        <v>17</v>
      </c>
      <c r="I26" s="28">
        <f>算出シート!I25</f>
        <v>0.97419173000000003</v>
      </c>
      <c r="J26" s="28"/>
      <c r="K26" s="28">
        <v>8</v>
      </c>
      <c r="L26" s="28"/>
      <c r="M26" s="36">
        <f>算出シート!L25</f>
        <v>7.8834199600000003</v>
      </c>
    </row>
    <row r="27" spans="3:13">
      <c r="C27" s="9" t="s">
        <v>23</v>
      </c>
      <c r="D27" s="25">
        <f>ROUND(M2+M3*I18+M4*I19+M5*I21+M6*I22+M7*I23,0)</f>
        <v>0</v>
      </c>
      <c r="E27" s="24"/>
      <c r="H27" s="28" t="s">
        <v>18</v>
      </c>
      <c r="I27" s="28">
        <f>算出シート!I26</f>
        <v>0.97101289000000002</v>
      </c>
      <c r="J27" s="28"/>
      <c r="K27" s="28">
        <v>9</v>
      </c>
      <c r="L27" s="28"/>
      <c r="M27" s="36">
        <f>算出シート!L26</f>
        <v>8.8544328500000002</v>
      </c>
    </row>
    <row r="28" spans="3:13">
      <c r="C28" s="9" t="s">
        <v>22</v>
      </c>
      <c r="D28" s="25">
        <f>ROUND(D15*M24,0)</f>
        <v>279271</v>
      </c>
      <c r="E28" s="24">
        <f>SUM(D28:D30)</f>
        <v>285535</v>
      </c>
      <c r="H28" s="28" t="s">
        <v>19</v>
      </c>
      <c r="I28" s="28">
        <f>算出シート!I27</f>
        <v>0.96784442000000004</v>
      </c>
      <c r="J28" s="28"/>
      <c r="K28" s="28">
        <v>10</v>
      </c>
      <c r="L28" s="28"/>
      <c r="M28" s="36">
        <f>算出シート!L27</f>
        <v>9.8222772700000007</v>
      </c>
    </row>
    <row r="29" spans="3:13">
      <c r="C29" s="9" t="s">
        <v>76</v>
      </c>
      <c r="D29" s="25">
        <f>ROUND(D16*M24,0)</f>
        <v>6264</v>
      </c>
      <c r="E29" s="24"/>
      <c r="H29" s="28" t="s">
        <v>20</v>
      </c>
      <c r="I29" s="28">
        <f>算出シート!I28</f>
        <v>0.96468628999999995</v>
      </c>
      <c r="J29" s="28"/>
      <c r="K29" s="28">
        <v>11</v>
      </c>
      <c r="L29" s="28"/>
      <c r="M29" s="36">
        <f>算出シート!L28</f>
        <v>10.78696356</v>
      </c>
    </row>
    <row r="30" spans="3:13">
      <c r="C30" s="9" t="s">
        <v>24</v>
      </c>
      <c r="D30" s="25">
        <f>ROUND(M8*I18+M9*I19+M10*I21+M11*I22+M12*I23+M13*I24,0)</f>
        <v>0</v>
      </c>
      <c r="E30" s="24"/>
      <c r="H30" s="28" t="s">
        <v>21</v>
      </c>
      <c r="I30" s="28">
        <f>算出シート!I29</f>
        <v>0.96153845999999998</v>
      </c>
      <c r="J30" s="28"/>
      <c r="K30" s="28">
        <v>12</v>
      </c>
      <c r="L30" s="28"/>
      <c r="M30" s="36">
        <f>算出シート!L29</f>
        <v>11.74850202</v>
      </c>
    </row>
    <row r="31" spans="3:13">
      <c r="C31" s="10" t="s">
        <v>77</v>
      </c>
      <c r="D31" s="25">
        <f>D15+ROUND(D15*M29,0)</f>
        <v>554930</v>
      </c>
      <c r="E31" s="24">
        <f>SUM(D31:D33)</f>
        <v>567377</v>
      </c>
    </row>
    <row r="32" spans="3:13">
      <c r="C32" s="9" t="s">
        <v>78</v>
      </c>
      <c r="D32" s="25">
        <f>D16+ROUND(D16*M29,0)</f>
        <v>12447</v>
      </c>
      <c r="E32" s="9"/>
    </row>
    <row r="33" spans="3:5">
      <c r="C33" s="9" t="s">
        <v>26</v>
      </c>
      <c r="D33" s="25">
        <f>ROUND(M2+M3*I18+M4*I19+M5*I21+M6*I22+M7*I23+M8*I24+M9*I25+M10*I26+M11*I27+M12*I28+M13*I29,0)</f>
        <v>0</v>
      </c>
      <c r="E33" s="40"/>
    </row>
    <row r="34" spans="3:5">
      <c r="E34" s="41"/>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試算シート（短期掛金）</vt:lpstr>
      <vt:lpstr>試算シート(標準報酬月額)</vt:lpstr>
      <vt:lpstr>算出シート</vt:lpstr>
      <vt:lpstr>算出シート2</vt:lpstr>
      <vt:lpstr>'試算シート（短期掛金）'!Print_Area</vt:lpstr>
      <vt:lpstr>'試算シート(標準報酬月額)'!Print_Area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2025-12-25T06:54:28Z</cp:lastPrinted>
  <dcterms:created xsi:type="dcterms:W3CDTF">2025-01-27T02:28:06Z</dcterms:created>
  <dcterms:modified xsi:type="dcterms:W3CDTF">2026-03-13T05:02:44Z</dcterms:modified>
</cp:coreProperties>
</file>